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S:\Dokumenty\Sedláček ml\Výběrové řízení\Římskokatolická farnost sv. Mořice\Stavba IROP II\Vyhlášení\Příloha č. 7 - Soupis stavebních prací, dodávek a služeb\"/>
    </mc:Choice>
  </mc:AlternateContent>
  <xr:revisionPtr revIDLastSave="0" documentId="13_ncr:1_{487159E4-8082-46B1-8CA0-B50A5BD9D88A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Rekapitulace stavby" sheetId="1" r:id="rId1"/>
    <sheet name="1 - Zpřístupnění krovu - ..." sheetId="2" r:id="rId2"/>
    <sheet name="2 - Zpřístupnění krovu kr..." sheetId="3" r:id="rId3"/>
    <sheet name="3 - VON" sheetId="4" r:id="rId4"/>
  </sheets>
  <definedNames>
    <definedName name="_xlnm._FilterDatabase" localSheetId="1" hidden="1">'1 - Zpřístupnění krovu - ...'!$C$124:$K$479</definedName>
    <definedName name="_xlnm._FilterDatabase" localSheetId="2" hidden="1">'2 - Zpřístupnění krovu kr...'!$C$122:$K$202</definedName>
    <definedName name="_xlnm._FilterDatabase" localSheetId="3" hidden="1">'3 - VON'!$C$119:$K$144</definedName>
    <definedName name="_xlnm.Print_Titles" localSheetId="1">'1 - Zpřístupnění krovu - ...'!$124:$124</definedName>
    <definedName name="_xlnm.Print_Titles" localSheetId="2">'2 - Zpřístupnění krovu kr...'!$122:$122</definedName>
    <definedName name="_xlnm.Print_Titles" localSheetId="3">'3 - VON'!$119:$119</definedName>
    <definedName name="_xlnm.Print_Titles" localSheetId="0">'Rekapitulace stavby'!$92:$92</definedName>
    <definedName name="_xlnm.Print_Area" localSheetId="1">'1 - Zpřístupnění krovu - ...'!$C$4:$J$76,'1 - Zpřístupnění krovu - ...'!$C$82:$J$106,'1 - Zpřístupnění krovu - ...'!$C$112:$K$479</definedName>
    <definedName name="_xlnm.Print_Area" localSheetId="2">'2 - Zpřístupnění krovu kr...'!$C$4:$J$76,'2 - Zpřístupnění krovu kr...'!$C$82:$J$104,'2 - Zpřístupnění krovu kr...'!$C$110:$K$202</definedName>
    <definedName name="_xlnm.Print_Area" localSheetId="3">'3 - VON'!$C$4:$J$76,'3 - VON'!$C$82:$J$101,'3 - VON'!$C$107:$K$144</definedName>
    <definedName name="_xlnm.Print_Area" localSheetId="0">'Rekapitulace stavby'!$D$4:$AO$76,'Rekapitulace stavby'!$C$82:$AQ$98</definedName>
  </definedNames>
  <calcPr calcId="181029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144" i="4"/>
  <c r="BH144" i="4"/>
  <c r="BG144" i="4"/>
  <c r="BF144" i="4"/>
  <c r="BK144" i="4"/>
  <c r="J144" i="4" s="1"/>
  <c r="BE144" i="4" s="1"/>
  <c r="BI143" i="4"/>
  <c r="BH143" i="4"/>
  <c r="BG143" i="4"/>
  <c r="BF143" i="4"/>
  <c r="BK143" i="4"/>
  <c r="J143" i="4"/>
  <c r="BE143" i="4"/>
  <c r="BI142" i="4"/>
  <c r="BH142" i="4"/>
  <c r="BG142" i="4"/>
  <c r="BF142" i="4"/>
  <c r="BK142" i="4"/>
  <c r="J142" i="4" s="1"/>
  <c r="BE142" i="4" s="1"/>
  <c r="BI141" i="4"/>
  <c r="BH141" i="4"/>
  <c r="BG141" i="4"/>
  <c r="BF141" i="4"/>
  <c r="BK141" i="4"/>
  <c r="J141" i="4"/>
  <c r="BE141" i="4" s="1"/>
  <c r="BI140" i="4"/>
  <c r="BH140" i="4"/>
  <c r="BG140" i="4"/>
  <c r="BF140" i="4"/>
  <c r="BK140" i="4"/>
  <c r="J140" i="4" s="1"/>
  <c r="BE140" i="4" s="1"/>
  <c r="BI139" i="4"/>
  <c r="BH139" i="4"/>
  <c r="BG139" i="4"/>
  <c r="BF139" i="4"/>
  <c r="BK139" i="4"/>
  <c r="J139" i="4"/>
  <c r="BE139" i="4" s="1"/>
  <c r="BI138" i="4"/>
  <c r="BH138" i="4"/>
  <c r="BG138" i="4"/>
  <c r="BF138" i="4"/>
  <c r="BK138" i="4"/>
  <c r="J138" i="4" s="1"/>
  <c r="BE138" i="4" s="1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F114" i="4"/>
  <c r="E112" i="4"/>
  <c r="F89" i="4"/>
  <c r="E87" i="4"/>
  <c r="J24" i="4"/>
  <c r="E24" i="4"/>
  <c r="J117" i="4"/>
  <c r="J23" i="4"/>
  <c r="J21" i="4"/>
  <c r="E21" i="4"/>
  <c r="J116" i="4"/>
  <c r="J20" i="4"/>
  <c r="J18" i="4"/>
  <c r="E18" i="4"/>
  <c r="F117" i="4"/>
  <c r="J17" i="4"/>
  <c r="J15" i="4"/>
  <c r="E15" i="4"/>
  <c r="F91" i="4"/>
  <c r="J14" i="4"/>
  <c r="J12" i="4"/>
  <c r="J89" i="4"/>
  <c r="E7" i="4"/>
  <c r="E110" i="4" s="1"/>
  <c r="J37" i="3"/>
  <c r="J36" i="3"/>
  <c r="AY96" i="1"/>
  <c r="J35" i="3"/>
  <c r="AX96" i="1"/>
  <c r="BI202" i="3"/>
  <c r="BH202" i="3"/>
  <c r="BG202" i="3"/>
  <c r="BF202" i="3"/>
  <c r="BK202" i="3"/>
  <c r="J202" i="3"/>
  <c r="BE202" i="3" s="1"/>
  <c r="BI201" i="3"/>
  <c r="BH201" i="3"/>
  <c r="BG201" i="3"/>
  <c r="BF201" i="3"/>
  <c r="BK201" i="3"/>
  <c r="J201" i="3"/>
  <c r="BE201" i="3"/>
  <c r="BI200" i="3"/>
  <c r="BH200" i="3"/>
  <c r="BG200" i="3"/>
  <c r="BF200" i="3"/>
  <c r="BK200" i="3"/>
  <c r="J200" i="3"/>
  <c r="BE200" i="3"/>
  <c r="BI199" i="3"/>
  <c r="BH199" i="3"/>
  <c r="BG199" i="3"/>
  <c r="BF199" i="3"/>
  <c r="BK199" i="3"/>
  <c r="J199" i="3" s="1"/>
  <c r="BE199" i="3" s="1"/>
  <c r="BI198" i="3"/>
  <c r="BH198" i="3"/>
  <c r="BG198" i="3"/>
  <c r="BF198" i="3"/>
  <c r="BK198" i="3"/>
  <c r="J198" i="3"/>
  <c r="BE198" i="3" s="1"/>
  <c r="BI197" i="3"/>
  <c r="BH197" i="3"/>
  <c r="BG197" i="3"/>
  <c r="BF197" i="3"/>
  <c r="BK197" i="3"/>
  <c r="J197" i="3"/>
  <c r="BE197" i="3"/>
  <c r="BI196" i="3"/>
  <c r="BH196" i="3"/>
  <c r="BG196" i="3"/>
  <c r="BF196" i="3"/>
  <c r="BK196" i="3"/>
  <c r="J196" i="3" s="1"/>
  <c r="BE196" i="3" s="1"/>
  <c r="BI193" i="3"/>
  <c r="BH193" i="3"/>
  <c r="BG193" i="3"/>
  <c r="BF193" i="3"/>
  <c r="T193" i="3"/>
  <c r="T192" i="3" s="1"/>
  <c r="R193" i="3"/>
  <c r="R192" i="3"/>
  <c r="P193" i="3"/>
  <c r="P192" i="3" s="1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F117" i="3"/>
  <c r="E115" i="3"/>
  <c r="F89" i="3"/>
  <c r="E87" i="3"/>
  <c r="J24" i="3"/>
  <c r="E24" i="3"/>
  <c r="J120" i="3" s="1"/>
  <c r="J23" i="3"/>
  <c r="J21" i="3"/>
  <c r="E21" i="3"/>
  <c r="J91" i="3" s="1"/>
  <c r="J20" i="3"/>
  <c r="J18" i="3"/>
  <c r="E18" i="3"/>
  <c r="F120" i="3" s="1"/>
  <c r="J17" i="3"/>
  <c r="J15" i="3"/>
  <c r="E15" i="3"/>
  <c r="F91" i="3" s="1"/>
  <c r="J14" i="3"/>
  <c r="J12" i="3"/>
  <c r="J117" i="3"/>
  <c r="E7" i="3"/>
  <c r="E85" i="3"/>
  <c r="J37" i="2"/>
  <c r="J36" i="2"/>
  <c r="AY95" i="1" s="1"/>
  <c r="J35" i="2"/>
  <c r="AX95" i="1" s="1"/>
  <c r="BI479" i="2"/>
  <c r="BH479" i="2"/>
  <c r="BG479" i="2"/>
  <c r="BF479" i="2"/>
  <c r="BK479" i="2"/>
  <c r="J479" i="2" s="1"/>
  <c r="BE479" i="2" s="1"/>
  <c r="BI478" i="2"/>
  <c r="BH478" i="2"/>
  <c r="BG478" i="2"/>
  <c r="BF478" i="2"/>
  <c r="BK478" i="2"/>
  <c r="J478" i="2"/>
  <c r="BE478" i="2" s="1"/>
  <c r="BI477" i="2"/>
  <c r="BH477" i="2"/>
  <c r="BG477" i="2"/>
  <c r="BF477" i="2"/>
  <c r="BK477" i="2"/>
  <c r="J477" i="2" s="1"/>
  <c r="BE477" i="2" s="1"/>
  <c r="BI476" i="2"/>
  <c r="BH476" i="2"/>
  <c r="BG476" i="2"/>
  <c r="BF476" i="2"/>
  <c r="BK476" i="2"/>
  <c r="J476" i="2"/>
  <c r="BE476" i="2" s="1"/>
  <c r="BI475" i="2"/>
  <c r="BH475" i="2"/>
  <c r="BG475" i="2"/>
  <c r="BF475" i="2"/>
  <c r="BK475" i="2"/>
  <c r="J475" i="2" s="1"/>
  <c r="BE475" i="2" s="1"/>
  <c r="BI474" i="2"/>
  <c r="BH474" i="2"/>
  <c r="BG474" i="2"/>
  <c r="BF474" i="2"/>
  <c r="BK474" i="2"/>
  <c r="J474" i="2"/>
  <c r="BE474" i="2" s="1"/>
  <c r="BI473" i="2"/>
  <c r="BH473" i="2"/>
  <c r="BG473" i="2"/>
  <c r="BF473" i="2"/>
  <c r="BK473" i="2"/>
  <c r="J473" i="2" s="1"/>
  <c r="BE473" i="2" s="1"/>
  <c r="BI470" i="2"/>
  <c r="BH470" i="2"/>
  <c r="BG470" i="2"/>
  <c r="BF470" i="2"/>
  <c r="T470" i="2"/>
  <c r="R470" i="2"/>
  <c r="P470" i="2"/>
  <c r="BI467" i="2"/>
  <c r="BH467" i="2"/>
  <c r="BG467" i="2"/>
  <c r="BF467" i="2"/>
  <c r="T467" i="2"/>
  <c r="R467" i="2"/>
  <c r="P467" i="2"/>
  <c r="BI464" i="2"/>
  <c r="BH464" i="2"/>
  <c r="BG464" i="2"/>
  <c r="BF464" i="2"/>
  <c r="T464" i="2"/>
  <c r="R464" i="2"/>
  <c r="P464" i="2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56" i="2"/>
  <c r="BH456" i="2"/>
  <c r="BG456" i="2"/>
  <c r="BF456" i="2"/>
  <c r="T456" i="2"/>
  <c r="R456" i="2"/>
  <c r="P456" i="2"/>
  <c r="BI452" i="2"/>
  <c r="BH452" i="2"/>
  <c r="BG452" i="2"/>
  <c r="BF452" i="2"/>
  <c r="T452" i="2"/>
  <c r="R452" i="2"/>
  <c r="P452" i="2"/>
  <c r="BI448" i="2"/>
  <c r="BH448" i="2"/>
  <c r="BG448" i="2"/>
  <c r="BF448" i="2"/>
  <c r="T448" i="2"/>
  <c r="R448" i="2"/>
  <c r="P448" i="2"/>
  <c r="BI442" i="2"/>
  <c r="BH442" i="2"/>
  <c r="BG442" i="2"/>
  <c r="BF442" i="2"/>
  <c r="T442" i="2"/>
  <c r="R442" i="2"/>
  <c r="P442" i="2"/>
  <c r="BI439" i="2"/>
  <c r="BH439" i="2"/>
  <c r="BG439" i="2"/>
  <c r="BF439" i="2"/>
  <c r="T439" i="2"/>
  <c r="R439" i="2"/>
  <c r="P439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2" i="2"/>
  <c r="BH422" i="2"/>
  <c r="BG422" i="2"/>
  <c r="BF422" i="2"/>
  <c r="T422" i="2"/>
  <c r="R422" i="2"/>
  <c r="P422" i="2"/>
  <c r="BI419" i="2"/>
  <c r="BH419" i="2"/>
  <c r="BG419" i="2"/>
  <c r="BF419" i="2"/>
  <c r="T419" i="2"/>
  <c r="R419" i="2"/>
  <c r="P419" i="2"/>
  <c r="BI415" i="2"/>
  <c r="BH415" i="2"/>
  <c r="BG415" i="2"/>
  <c r="BF415" i="2"/>
  <c r="T415" i="2"/>
  <c r="R415" i="2"/>
  <c r="P415" i="2"/>
  <c r="BI411" i="2"/>
  <c r="BH411" i="2"/>
  <c r="BG411" i="2"/>
  <c r="BF411" i="2"/>
  <c r="T411" i="2"/>
  <c r="R411" i="2"/>
  <c r="P411" i="2"/>
  <c r="BI407" i="2"/>
  <c r="BH407" i="2"/>
  <c r="BG407" i="2"/>
  <c r="BF407" i="2"/>
  <c r="T407" i="2"/>
  <c r="R407" i="2"/>
  <c r="P407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399" i="2"/>
  <c r="BH399" i="2"/>
  <c r="BG399" i="2"/>
  <c r="BF399" i="2"/>
  <c r="T399" i="2"/>
  <c r="R399" i="2"/>
  <c r="P399" i="2"/>
  <c r="BI380" i="2"/>
  <c r="BH380" i="2"/>
  <c r="BG380" i="2"/>
  <c r="BF380" i="2"/>
  <c r="T380" i="2"/>
  <c r="R380" i="2"/>
  <c r="P380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272" i="2"/>
  <c r="BH272" i="2"/>
  <c r="BG272" i="2"/>
  <c r="BF272" i="2"/>
  <c r="T272" i="2"/>
  <c r="R272" i="2"/>
  <c r="P272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4" i="2"/>
  <c r="BH254" i="2"/>
  <c r="BG254" i="2"/>
  <c r="BF254" i="2"/>
  <c r="T254" i="2"/>
  <c r="R254" i="2"/>
  <c r="P254" i="2"/>
  <c r="BI250" i="2"/>
  <c r="BH250" i="2"/>
  <c r="BG250" i="2"/>
  <c r="BF250" i="2"/>
  <c r="T250" i="2"/>
  <c r="R250" i="2"/>
  <c r="P250" i="2"/>
  <c r="BI245" i="2"/>
  <c r="BH245" i="2"/>
  <c r="BG245" i="2"/>
  <c r="BF245" i="2"/>
  <c r="T245" i="2"/>
  <c r="R245" i="2"/>
  <c r="P245" i="2"/>
  <c r="BI241" i="2"/>
  <c r="BH241" i="2"/>
  <c r="BG241" i="2"/>
  <c r="BF241" i="2"/>
  <c r="T241" i="2"/>
  <c r="R241" i="2"/>
  <c r="P241" i="2"/>
  <c r="BI237" i="2"/>
  <c r="BH237" i="2"/>
  <c r="BG237" i="2"/>
  <c r="BF237" i="2"/>
  <c r="T237" i="2"/>
  <c r="R237" i="2"/>
  <c r="P237" i="2"/>
  <c r="BI233" i="2"/>
  <c r="BH233" i="2"/>
  <c r="BG233" i="2"/>
  <c r="BF233" i="2"/>
  <c r="T233" i="2"/>
  <c r="R233" i="2"/>
  <c r="P233" i="2"/>
  <c r="BI228" i="2"/>
  <c r="BH228" i="2"/>
  <c r="BG228" i="2"/>
  <c r="BF228" i="2"/>
  <c r="T228" i="2"/>
  <c r="R228" i="2"/>
  <c r="P228" i="2"/>
  <c r="BI219" i="2"/>
  <c r="BH219" i="2"/>
  <c r="BG219" i="2"/>
  <c r="BF219" i="2"/>
  <c r="T219" i="2"/>
  <c r="R219" i="2"/>
  <c r="P219" i="2"/>
  <c r="BI210" i="2"/>
  <c r="BH210" i="2"/>
  <c r="BG210" i="2"/>
  <c r="BF210" i="2"/>
  <c r="T210" i="2"/>
  <c r="T209" i="2" s="1"/>
  <c r="R210" i="2"/>
  <c r="R209" i="2" s="1"/>
  <c r="P210" i="2"/>
  <c r="P209" i="2" s="1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0" i="2"/>
  <c r="BH180" i="2"/>
  <c r="BG180" i="2"/>
  <c r="BF180" i="2"/>
  <c r="T180" i="2"/>
  <c r="R180" i="2"/>
  <c r="P180" i="2"/>
  <c r="BI175" i="2"/>
  <c r="BH175" i="2"/>
  <c r="BG175" i="2"/>
  <c r="BF175" i="2"/>
  <c r="T175" i="2"/>
  <c r="R175" i="2"/>
  <c r="P175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2" i="2"/>
  <c r="BH152" i="2"/>
  <c r="BG152" i="2"/>
  <c r="F35" i="2" s="1"/>
  <c r="BF152" i="2"/>
  <c r="T152" i="2"/>
  <c r="R152" i="2"/>
  <c r="P152" i="2"/>
  <c r="BI145" i="2"/>
  <c r="BH145" i="2"/>
  <c r="BG145" i="2"/>
  <c r="BF145" i="2"/>
  <c r="J34" i="2" s="1"/>
  <c r="T145" i="2"/>
  <c r="R145" i="2"/>
  <c r="P145" i="2"/>
  <c r="BI135" i="2"/>
  <c r="F37" i="2" s="1"/>
  <c r="BH135" i="2"/>
  <c r="BG135" i="2"/>
  <c r="BF135" i="2"/>
  <c r="T135" i="2"/>
  <c r="R135" i="2"/>
  <c r="P135" i="2"/>
  <c r="BI127" i="2"/>
  <c r="BH127" i="2"/>
  <c r="F36" i="2" s="1"/>
  <c r="BG127" i="2"/>
  <c r="BF127" i="2"/>
  <c r="T127" i="2"/>
  <c r="R127" i="2"/>
  <c r="P127" i="2"/>
  <c r="F119" i="2"/>
  <c r="E117" i="2"/>
  <c r="F89" i="2"/>
  <c r="E87" i="2"/>
  <c r="J24" i="2"/>
  <c r="E24" i="2"/>
  <c r="J122" i="2"/>
  <c r="J23" i="2"/>
  <c r="J21" i="2"/>
  <c r="E21" i="2"/>
  <c r="J121" i="2"/>
  <c r="J20" i="2"/>
  <c r="J18" i="2"/>
  <c r="E18" i="2"/>
  <c r="F122" i="2"/>
  <c r="J17" i="2"/>
  <c r="J15" i="2"/>
  <c r="E15" i="2"/>
  <c r="F121" i="2"/>
  <c r="J14" i="2"/>
  <c r="J12" i="2"/>
  <c r="J119" i="2" s="1"/>
  <c r="E7" i="2"/>
  <c r="E115" i="2" s="1"/>
  <c r="L90" i="1"/>
  <c r="AM90" i="1"/>
  <c r="AM89" i="1"/>
  <c r="L89" i="1"/>
  <c r="AM87" i="1"/>
  <c r="L87" i="1"/>
  <c r="L85" i="1"/>
  <c r="L84" i="1"/>
  <c r="BK165" i="3"/>
  <c r="BK132" i="3"/>
  <c r="J155" i="3"/>
  <c r="J193" i="3"/>
  <c r="BK162" i="3"/>
  <c r="J167" i="3"/>
  <c r="J187" i="3"/>
  <c r="BK139" i="3"/>
  <c r="J177" i="3"/>
  <c r="J134" i="4"/>
  <c r="BK133" i="4"/>
  <c r="BK134" i="4"/>
  <c r="BK127" i="4"/>
  <c r="F34" i="2"/>
  <c r="BK175" i="2"/>
  <c r="J165" i="2"/>
  <c r="J145" i="2"/>
  <c r="J182" i="3"/>
  <c r="J170" i="3"/>
  <c r="J128" i="3"/>
  <c r="BK151" i="3"/>
  <c r="BK173" i="3"/>
  <c r="BK163" i="3"/>
  <c r="J132" i="3"/>
  <c r="J162" i="3"/>
  <c r="J131" i="3"/>
  <c r="BK145" i="3"/>
  <c r="BK135" i="4"/>
  <c r="J129" i="4"/>
  <c r="BK467" i="2"/>
  <c r="J467" i="2"/>
  <c r="BK461" i="2"/>
  <c r="J459" i="2"/>
  <c r="BK452" i="2"/>
  <c r="J448" i="2"/>
  <c r="BK439" i="2"/>
  <c r="J436" i="2"/>
  <c r="BK430" i="2"/>
  <c r="J429" i="2"/>
  <c r="BK422" i="2"/>
  <c r="J419" i="2"/>
  <c r="BK411" i="2"/>
  <c r="J407" i="2"/>
  <c r="J404" i="2"/>
  <c r="BK399" i="2"/>
  <c r="BK380" i="2"/>
  <c r="BK373" i="2"/>
  <c r="J370" i="2"/>
  <c r="J367" i="2"/>
  <c r="BK361" i="2"/>
  <c r="J358" i="2"/>
  <c r="BK353" i="2"/>
  <c r="J350" i="2"/>
  <c r="BK272" i="2"/>
  <c r="J268" i="2"/>
  <c r="BK262" i="2"/>
  <c r="J259" i="2"/>
  <c r="BK250" i="2"/>
  <c r="J245" i="2"/>
  <c r="J241" i="2"/>
  <c r="BK233" i="2"/>
  <c r="J228" i="2"/>
  <c r="J219" i="2"/>
  <c r="BK204" i="2"/>
  <c r="J201" i="2"/>
  <c r="BK194" i="2"/>
  <c r="BK191" i="2"/>
  <c r="J188" i="2"/>
  <c r="J180" i="2"/>
  <c r="J169" i="2"/>
  <c r="BK157" i="2"/>
  <c r="BK145" i="2"/>
  <c r="J135" i="2"/>
  <c r="BK154" i="3"/>
  <c r="BK134" i="3"/>
  <c r="BK144" i="3"/>
  <c r="J179" i="3"/>
  <c r="BK187" i="3"/>
  <c r="BK155" i="3"/>
  <c r="BK160" i="3"/>
  <c r="J138" i="3"/>
  <c r="BK167" i="3"/>
  <c r="BK147" i="3"/>
  <c r="J173" i="3"/>
  <c r="J126" i="4"/>
  <c r="J131" i="4"/>
  <c r="J124" i="4"/>
  <c r="AS94" i="1"/>
  <c r="J125" i="3"/>
  <c r="J144" i="3"/>
  <c r="J171" i="3"/>
  <c r="BK127" i="3"/>
  <c r="J154" i="3"/>
  <c r="J127" i="3"/>
  <c r="BK193" i="3"/>
  <c r="BK158" i="3"/>
  <c r="BK135" i="3"/>
  <c r="J125" i="4"/>
  <c r="BK122" i="4"/>
  <c r="BK130" i="4"/>
  <c r="BK470" i="2"/>
  <c r="J464" i="2"/>
  <c r="BK459" i="2"/>
  <c r="J456" i="2"/>
  <c r="BK448" i="2"/>
  <c r="J442" i="2"/>
  <c r="BK436" i="2"/>
  <c r="J433" i="2"/>
  <c r="BK429" i="2"/>
  <c r="J428" i="2"/>
  <c r="J422" i="2"/>
  <c r="J415" i="2"/>
  <c r="BK407" i="2"/>
  <c r="BK402" i="2"/>
  <c r="J399" i="2"/>
  <c r="J380" i="2"/>
  <c r="J376" i="2"/>
  <c r="BK370" i="2"/>
  <c r="BK364" i="2"/>
  <c r="J361" i="2"/>
  <c r="BK355" i="2"/>
  <c r="J353" i="2"/>
  <c r="BK347" i="2"/>
  <c r="J272" i="2"/>
  <c r="BK265" i="2"/>
  <c r="BK259" i="2"/>
  <c r="J254" i="2"/>
  <c r="J250" i="2"/>
  <c r="BK241" i="2"/>
  <c r="J237" i="2"/>
  <c r="BK228" i="2"/>
  <c r="BK210" i="2"/>
  <c r="J204" i="2"/>
  <c r="BK197" i="2"/>
  <c r="J194" i="2"/>
  <c r="J191" i="2"/>
  <c r="J185" i="2"/>
  <c r="BK169" i="2"/>
  <c r="J162" i="2"/>
  <c r="BK152" i="2"/>
  <c r="J127" i="2"/>
  <c r="J136" i="3"/>
  <c r="BK152" i="3"/>
  <c r="J134" i="3"/>
  <c r="J163" i="3"/>
  <c r="BK177" i="3"/>
  <c r="J142" i="3"/>
  <c r="J150" i="3"/>
  <c r="BK175" i="3"/>
  <c r="J151" i="3"/>
  <c r="BK148" i="3"/>
  <c r="BK129" i="4"/>
  <c r="BK126" i="4"/>
  <c r="J127" i="4"/>
  <c r="J136" i="4"/>
  <c r="BK180" i="2"/>
  <c r="BK165" i="2"/>
  <c r="J157" i="2"/>
  <c r="BK135" i="2"/>
  <c r="J157" i="3"/>
  <c r="BK184" i="3"/>
  <c r="BK138" i="3"/>
  <c r="BK164" i="3"/>
  <c r="BK128" i="3"/>
  <c r="J148" i="3"/>
  <c r="BK142" i="3"/>
  <c r="BK157" i="3"/>
  <c r="BK182" i="3"/>
  <c r="J141" i="3"/>
  <c r="J135" i="4"/>
  <c r="BK132" i="4"/>
  <c r="J470" i="2"/>
  <c r="BK464" i="2"/>
  <c r="J461" i="2"/>
  <c r="BK456" i="2"/>
  <c r="J452" i="2"/>
  <c r="BK442" i="2"/>
  <c r="J439" i="2"/>
  <c r="BK433" i="2"/>
  <c r="J430" i="2"/>
  <c r="BK428" i="2"/>
  <c r="BK419" i="2"/>
  <c r="BK415" i="2"/>
  <c r="J411" i="2"/>
  <c r="BK404" i="2"/>
  <c r="J402" i="2"/>
  <c r="BK376" i="2"/>
  <c r="J373" i="2"/>
  <c r="BK367" i="2"/>
  <c r="J364" i="2"/>
  <c r="BK358" i="2"/>
  <c r="J355" i="2"/>
  <c r="BK350" i="2"/>
  <c r="J347" i="2"/>
  <c r="BK268" i="2"/>
  <c r="J265" i="2"/>
  <c r="J262" i="2"/>
  <c r="BK254" i="2"/>
  <c r="BK245" i="2"/>
  <c r="BK237" i="2"/>
  <c r="J233" i="2"/>
  <c r="BK219" i="2"/>
  <c r="J210" i="2"/>
  <c r="BK201" i="2"/>
  <c r="J197" i="2"/>
  <c r="BK188" i="2"/>
  <c r="BK185" i="2"/>
  <c r="J175" i="2"/>
  <c r="BK162" i="2"/>
  <c r="J152" i="2"/>
  <c r="BK127" i="2"/>
  <c r="J139" i="3"/>
  <c r="J165" i="3"/>
  <c r="J135" i="3"/>
  <c r="J175" i="3"/>
  <c r="BK136" i="3"/>
  <c r="BK170" i="3"/>
  <c r="BK171" i="3"/>
  <c r="BK141" i="3"/>
  <c r="J158" i="3"/>
  <c r="BK189" i="3"/>
  <c r="J147" i="3"/>
  <c r="BK136" i="4"/>
  <c r="J132" i="4"/>
  <c r="BK125" i="4"/>
  <c r="J122" i="4"/>
  <c r="J184" i="3"/>
  <c r="BK179" i="3"/>
  <c r="BK150" i="3"/>
  <c r="J189" i="3"/>
  <c r="BK131" i="3"/>
  <c r="J160" i="3"/>
  <c r="J145" i="3"/>
  <c r="J164" i="3"/>
  <c r="BK125" i="3"/>
  <c r="J152" i="3"/>
  <c r="J130" i="4"/>
  <c r="BK124" i="4"/>
  <c r="J133" i="4"/>
  <c r="BK131" i="4"/>
  <c r="T126" i="2" l="1"/>
  <c r="BK271" i="2"/>
  <c r="J271" i="2" s="1"/>
  <c r="J103" i="2" s="1"/>
  <c r="BK472" i="2"/>
  <c r="J472" i="2"/>
  <c r="J105" i="2" s="1"/>
  <c r="T126" i="3"/>
  <c r="BK169" i="3"/>
  <c r="J169" i="3"/>
  <c r="J101" i="3" s="1"/>
  <c r="R169" i="3"/>
  <c r="R168" i="3" s="1"/>
  <c r="BK195" i="3"/>
  <c r="J195" i="3" s="1"/>
  <c r="J103" i="3" s="1"/>
  <c r="P156" i="2"/>
  <c r="T200" i="2"/>
  <c r="P227" i="2"/>
  <c r="BK258" i="2"/>
  <c r="J258" i="2" s="1"/>
  <c r="J102" i="2" s="1"/>
  <c r="T421" i="2"/>
  <c r="BK123" i="4"/>
  <c r="J123" i="4" s="1"/>
  <c r="J98" i="4" s="1"/>
  <c r="T123" i="4"/>
  <c r="T121" i="4"/>
  <c r="T120" i="4" s="1"/>
  <c r="R126" i="2"/>
  <c r="R271" i="2"/>
  <c r="BK128" i="4"/>
  <c r="J128" i="4" s="1"/>
  <c r="J99" i="4" s="1"/>
  <c r="R156" i="2"/>
  <c r="P200" i="2"/>
  <c r="R227" i="2"/>
  <c r="P258" i="2"/>
  <c r="R421" i="2"/>
  <c r="BK126" i="3"/>
  <c r="P128" i="4"/>
  <c r="BK156" i="2"/>
  <c r="R200" i="2"/>
  <c r="BK227" i="2"/>
  <c r="J227" i="2" s="1"/>
  <c r="J101" i="2" s="1"/>
  <c r="R258" i="2"/>
  <c r="BK421" i="2"/>
  <c r="J421" i="2" s="1"/>
  <c r="J104" i="2" s="1"/>
  <c r="P123" i="4"/>
  <c r="P121" i="4"/>
  <c r="P120" i="4" s="1"/>
  <c r="AU97" i="1" s="1"/>
  <c r="R123" i="4"/>
  <c r="R121" i="4"/>
  <c r="R120" i="4" s="1"/>
  <c r="P126" i="2"/>
  <c r="P271" i="2"/>
  <c r="T128" i="4"/>
  <c r="BK126" i="2"/>
  <c r="J126" i="2"/>
  <c r="J97" i="2"/>
  <c r="T271" i="2"/>
  <c r="R126" i="3"/>
  <c r="P161" i="3"/>
  <c r="BK137" i="4"/>
  <c r="J137" i="4"/>
  <c r="J100" i="4" s="1"/>
  <c r="T156" i="2"/>
  <c r="BK200" i="2"/>
  <c r="J200" i="2"/>
  <c r="J99" i="2" s="1"/>
  <c r="T227" i="2"/>
  <c r="T258" i="2"/>
  <c r="P421" i="2"/>
  <c r="P126" i="3"/>
  <c r="P124" i="3"/>
  <c r="BK161" i="3"/>
  <c r="J161" i="3"/>
  <c r="J99" i="3" s="1"/>
  <c r="R161" i="3"/>
  <c r="T161" i="3"/>
  <c r="P169" i="3"/>
  <c r="P168" i="3" s="1"/>
  <c r="T169" i="3"/>
  <c r="T168" i="3"/>
  <c r="R128" i="4"/>
  <c r="BK192" i="3"/>
  <c r="J192" i="3"/>
  <c r="J102" i="3"/>
  <c r="BK209" i="2"/>
  <c r="J209" i="2" s="1"/>
  <c r="J100" i="2" s="1"/>
  <c r="BK121" i="4"/>
  <c r="J121" i="4"/>
  <c r="J97" i="4" s="1"/>
  <c r="J126" i="3"/>
  <c r="J98" i="3"/>
  <c r="E85" i="4"/>
  <c r="F92" i="4"/>
  <c r="BE127" i="4"/>
  <c r="BK168" i="3"/>
  <c r="J168" i="3"/>
  <c r="J100" i="3" s="1"/>
  <c r="F116" i="4"/>
  <c r="J92" i="4"/>
  <c r="BE133" i="4"/>
  <c r="BE125" i="4"/>
  <c r="BE134" i="4"/>
  <c r="BE135" i="4"/>
  <c r="BE126" i="4"/>
  <c r="J114" i="4"/>
  <c r="BE130" i="4"/>
  <c r="BE136" i="4"/>
  <c r="J91" i="4"/>
  <c r="BE122" i="4"/>
  <c r="BE129" i="4"/>
  <c r="BE131" i="4"/>
  <c r="BE132" i="4"/>
  <c r="BE124" i="4"/>
  <c r="J156" i="2"/>
  <c r="J98" i="2"/>
  <c r="J89" i="3"/>
  <c r="J119" i="3"/>
  <c r="BE127" i="3"/>
  <c r="BE138" i="3"/>
  <c r="BE175" i="3"/>
  <c r="BE187" i="3"/>
  <c r="E113" i="3"/>
  <c r="BE152" i="3"/>
  <c r="BE154" i="3"/>
  <c r="BE155" i="3"/>
  <c r="BE177" i="3"/>
  <c r="BE179" i="3"/>
  <c r="BE193" i="3"/>
  <c r="F119" i="3"/>
  <c r="BE139" i="3"/>
  <c r="BE182" i="3"/>
  <c r="BE184" i="3"/>
  <c r="F92" i="3"/>
  <c r="BE134" i="3"/>
  <c r="BE135" i="3"/>
  <c r="BE145" i="3"/>
  <c r="BE165" i="3"/>
  <c r="BE167" i="3"/>
  <c r="BE189" i="3"/>
  <c r="BE125" i="3"/>
  <c r="BE132" i="3"/>
  <c r="BE147" i="3"/>
  <c r="BE148" i="3"/>
  <c r="BE150" i="3"/>
  <c r="BE136" i="3"/>
  <c r="BE141" i="3"/>
  <c r="BE142" i="3"/>
  <c r="BE151" i="3"/>
  <c r="BE157" i="3"/>
  <c r="J92" i="3"/>
  <c r="BE128" i="3"/>
  <c r="BE131" i="3"/>
  <c r="BE144" i="3"/>
  <c r="BE158" i="3"/>
  <c r="BE160" i="3"/>
  <c r="BE162" i="3"/>
  <c r="BE163" i="3"/>
  <c r="BE164" i="3"/>
  <c r="BE170" i="3"/>
  <c r="BE171" i="3"/>
  <c r="BE173" i="3"/>
  <c r="E85" i="2"/>
  <c r="J89" i="2"/>
  <c r="F91" i="2"/>
  <c r="J91" i="2"/>
  <c r="F92" i="2"/>
  <c r="J92" i="2"/>
  <c r="BE127" i="2"/>
  <c r="BE135" i="2"/>
  <c r="BE145" i="2"/>
  <c r="BE152" i="2"/>
  <c r="BE157" i="2"/>
  <c r="BE162" i="2"/>
  <c r="BE165" i="2"/>
  <c r="BE169" i="2"/>
  <c r="BE175" i="2"/>
  <c r="BE180" i="2"/>
  <c r="BE185" i="2"/>
  <c r="BE188" i="2"/>
  <c r="BE191" i="2"/>
  <c r="BE194" i="2"/>
  <c r="BE197" i="2"/>
  <c r="BE201" i="2"/>
  <c r="BE204" i="2"/>
  <c r="BE210" i="2"/>
  <c r="BE219" i="2"/>
  <c r="BE228" i="2"/>
  <c r="BE233" i="2"/>
  <c r="BE237" i="2"/>
  <c r="BE241" i="2"/>
  <c r="BE245" i="2"/>
  <c r="BE250" i="2"/>
  <c r="BE254" i="2"/>
  <c r="BE259" i="2"/>
  <c r="BE262" i="2"/>
  <c r="BE265" i="2"/>
  <c r="BE268" i="2"/>
  <c r="BE272" i="2"/>
  <c r="BE347" i="2"/>
  <c r="BE350" i="2"/>
  <c r="BE353" i="2"/>
  <c r="BE355" i="2"/>
  <c r="BE358" i="2"/>
  <c r="BE361" i="2"/>
  <c r="BE364" i="2"/>
  <c r="BE367" i="2"/>
  <c r="BE370" i="2"/>
  <c r="BE373" i="2"/>
  <c r="BE376" i="2"/>
  <c r="BE380" i="2"/>
  <c r="BE399" i="2"/>
  <c r="BE402" i="2"/>
  <c r="BE404" i="2"/>
  <c r="BE407" i="2"/>
  <c r="BE411" i="2"/>
  <c r="BE415" i="2"/>
  <c r="BE419" i="2"/>
  <c r="BE422" i="2"/>
  <c r="BE428" i="2"/>
  <c r="BE429" i="2"/>
  <c r="BE430" i="2"/>
  <c r="BE433" i="2"/>
  <c r="BE436" i="2"/>
  <c r="BE439" i="2"/>
  <c r="BE442" i="2"/>
  <c r="BE448" i="2"/>
  <c r="BE452" i="2"/>
  <c r="BE456" i="2"/>
  <c r="BE459" i="2"/>
  <c r="BE461" i="2"/>
  <c r="BE464" i="2"/>
  <c r="BE467" i="2"/>
  <c r="BE470" i="2"/>
  <c r="BC95" i="1"/>
  <c r="BB95" i="1"/>
  <c r="BA95" i="1"/>
  <c r="AW95" i="1"/>
  <c r="BD95" i="1"/>
  <c r="F35" i="4"/>
  <c r="BB97" i="1"/>
  <c r="F34" i="3"/>
  <c r="BA96" i="1" s="1"/>
  <c r="F37" i="4"/>
  <c r="BD97" i="1"/>
  <c r="F34" i="4"/>
  <c r="BA97" i="1" s="1"/>
  <c r="F36" i="3"/>
  <c r="BC96" i="1"/>
  <c r="J34" i="3"/>
  <c r="AW96" i="1" s="1"/>
  <c r="F37" i="3"/>
  <c r="BD96" i="1"/>
  <c r="F36" i="4"/>
  <c r="BC97" i="1" s="1"/>
  <c r="J34" i="4"/>
  <c r="AW97" i="1" s="1"/>
  <c r="F35" i="3"/>
  <c r="BB96" i="1" s="1"/>
  <c r="T125" i="2" l="1"/>
  <c r="R124" i="3"/>
  <c r="R123" i="3" s="1"/>
  <c r="P123" i="3"/>
  <c r="AU96" i="1"/>
  <c r="BK125" i="2"/>
  <c r="J125" i="2" s="1"/>
  <c r="J96" i="2" s="1"/>
  <c r="R125" i="2"/>
  <c r="BK124" i="3"/>
  <c r="J124" i="3" s="1"/>
  <c r="J97" i="3" s="1"/>
  <c r="P125" i="2"/>
  <c r="AU95" i="1" s="1"/>
  <c r="T124" i="3"/>
  <c r="T123" i="3"/>
  <c r="BK120" i="4"/>
  <c r="J120" i="4" s="1"/>
  <c r="J30" i="4" s="1"/>
  <c r="AG97" i="1" s="1"/>
  <c r="F33" i="3"/>
  <c r="AZ96" i="1" s="1"/>
  <c r="J33" i="3"/>
  <c r="AV96" i="1" s="1"/>
  <c r="AT96" i="1" s="1"/>
  <c r="BA94" i="1"/>
  <c r="W30" i="1"/>
  <c r="J33" i="4"/>
  <c r="AV97" i="1"/>
  <c r="AT97" i="1" s="1"/>
  <c r="F33" i="2"/>
  <c r="AZ95" i="1" s="1"/>
  <c r="J33" i="2"/>
  <c r="AV95" i="1"/>
  <c r="AT95" i="1" s="1"/>
  <c r="BD94" i="1"/>
  <c r="W33" i="1"/>
  <c r="F33" i="4"/>
  <c r="AZ97" i="1"/>
  <c r="BB94" i="1"/>
  <c r="W31" i="1" s="1"/>
  <c r="BC94" i="1"/>
  <c r="W32" i="1"/>
  <c r="AN97" i="1" l="1"/>
  <c r="BK123" i="3"/>
  <c r="J123" i="3" s="1"/>
  <c r="J30" i="3" s="1"/>
  <c r="AG96" i="1" s="1"/>
  <c r="J96" i="4"/>
  <c r="AN96" i="1"/>
  <c r="J39" i="4"/>
  <c r="J96" i="3"/>
  <c r="AU94" i="1"/>
  <c r="J30" i="2"/>
  <c r="AG95" i="1"/>
  <c r="AX94" i="1"/>
  <c r="AY94" i="1"/>
  <c r="AW94" i="1"/>
  <c r="AK30" i="1"/>
  <c r="AZ94" i="1"/>
  <c r="W29" i="1"/>
  <c r="J39" i="3" l="1"/>
  <c r="J39" i="2"/>
  <c r="AN95" i="1"/>
  <c r="AG94" i="1"/>
  <c r="AK26" i="1" s="1"/>
  <c r="AK35" i="1" s="1"/>
  <c r="AV94" i="1"/>
  <c r="AK29" i="1" s="1"/>
  <c r="AT94" i="1" l="1"/>
  <c r="AN94" i="1" s="1"/>
</calcChain>
</file>

<file path=xl/sharedStrings.xml><?xml version="1.0" encoding="utf-8"?>
<sst xmlns="http://schemas.openxmlformats.org/spreadsheetml/2006/main" count="5080" uniqueCount="668">
  <si>
    <t>Export Komplet</t>
  </si>
  <si>
    <t/>
  </si>
  <si>
    <t>2.0</t>
  </si>
  <si>
    <t>False</t>
  </si>
  <si>
    <t>{3ba4e71f-a9e0-4855-9e4f-199a373d7312}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</si>
  <si>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</si>
  <si>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</si>
  <si>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</si>
  <si>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</si>
  <si>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</si>
  <si>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</si>
  <si>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</si>
  <si>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</si>
  <si>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</si>
  <si>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IMPORT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</si>
  <si>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</si>
  <si>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</si>
  <si>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Lávka v krovu kostela - Revitalizace kostela sv.Mořice v Olomouci</t>
  </si>
  <si>
    <t>KSO:</t>
  </si>
  <si>
    <t>CC-CZ:</t>
  </si>
  <si>
    <t>Místo:</t>
  </si>
  <si>
    <t xml:space="preserve"> </t>
  </si>
  <si>
    <t>Datum:</t>
  </si>
  <si>
    <t>28. 11. 2023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</si>
  <si>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</si>
  <si>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</si>
  <si>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</si>
  <si>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</si>
  <si>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</si>
  <si>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</si>
  <si>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</si>
  <si>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</si>
  <si>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</si>
  <si>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</si>
  <si>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</si>
  <si>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</si>
  <si>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</si>
  <si>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</si>
  <si>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</si>
  <si>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</si>
  <si>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</si>
  <si>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</si>
  <si>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</si>
  <si>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</si>
  <si>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</si>
  <si>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</si>
  <si>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</si>
  <si>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</si>
  <si>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</si>
  <si>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</si>
  <si>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</si>
  <si>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</si>
  <si>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</si>
  <si>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</si>
  <si>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</si>
  <si>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</si>
  <si>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</si>
  <si>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</si>
  <si>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</si>
  <si>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</si>
  <si>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</si>
  <si>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</si>
  <si>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</si>
  <si>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</si>
  <si>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</si>
  <si>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</si>
  <si>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</si>
  <si>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</si>
  <si>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</si>
  <si>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</si>
  <si>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</si>
  <si>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</si>
  <si>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</si>
  <si>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</si>
  <si>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</si>
  <si>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</si>
  <si>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</si>
  <si>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1</t>
  </si>
  <si>
    <t>Zpřístupnění krovu - ...</t>
  </si>
  <si>
    <t>STA</t>
  </si>
  <si>
    <t>{5c7c10b6-a2f3-49ea-b6b5-f96667558824}</t>
  </si>
  <si>
    <t>2</t>
  </si>
  <si>
    <t>Zpřístupnění krovu kr...</t>
  </si>
  <si>
    <t>{b8ac4ca7-b4b2-4a78-a939-074dc2adf444}</t>
  </si>
  <si>
    <t>3</t>
  </si>
  <si>
    <t>VON</t>
  </si>
  <si>
    <t>{1ab25764-d8b8-4f1d-a83c-8642438ac32c}</t>
  </si>
  <si>
    <t>KRYCÍ LIST SOUPISU PRACÍ</t>
  </si>
  <si>
    <t>Objekt:</t>
  </si>
  <si>
    <t>1 - Zpřístupnění krovu - ...</t>
  </si>
  <si>
    <t>REKAPITULACE ČLENĚNÍ SOUPISU PRACÍ</t>
  </si>
  <si>
    <t>Kód dílu - Popis</t>
  </si>
  <si>
    <t>Cena celkem [CZK]</t>
  </si>
  <si>
    <t>Náklady ze soupisu prací</t>
  </si>
  <si>
    <t>-1</t>
  </si>
  <si>
    <t>9 - Ostatní konstrukce a práce, bourání</t>
  </si>
  <si>
    <t>94 - Lešení a stavební výtahy</t>
  </si>
  <si>
    <t>95 - Různé dokončující konstrukce a práce na pozemních stavbách</t>
  </si>
  <si>
    <t>96 - Bourání konstrukcí</t>
  </si>
  <si>
    <t>997 - Přesun sutě</t>
  </si>
  <si>
    <t>700 - Práce PSV bez rozlišení</t>
  </si>
  <si>
    <t>762 - Konstrukce tesařské</t>
  </si>
  <si>
    <t>767 - Konstrukce zámečnické</t>
  </si>
  <si>
    <t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</si>
  <si>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</si>
  <si>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</si>
  <si>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</si>
  <si>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</si>
  <si>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</si>
  <si>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</si>
  <si>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</si>
  <si>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</si>
  <si>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</si>
  <si>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</si>
  <si>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</si>
  <si>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</si>
  <si>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</si>
  <si>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9</t>
  </si>
  <si>
    <t>Ostatní konstrukce a práce, bourání</t>
  </si>
  <si>
    <t>ROZPOCET</t>
  </si>
  <si>
    <t>K</t>
  </si>
  <si>
    <t>952902611</t>
  </si>
  <si>
    <t>Čištění budov vysátí prachu z ostatních ploch</t>
  </si>
  <si>
    <t>m2</t>
  </si>
  <si>
    <t>CS ÚRS 2022 02</t>
  </si>
  <si>
    <t>4</t>
  </si>
  <si>
    <t>Online PSC</t>
  </si>
  <si>
    <t>VV</t>
  </si>
  <si>
    <t>"č.v. D 1.1.1</t>
  </si>
  <si>
    <t>"Rovné plochy mezi věžemi</t>
  </si>
  <si>
    <t>12,27*11,195+4,99*8,86</t>
  </si>
  <si>
    <t>"Plochy kleneb pro čištění stanoveny s koeficientem 1,2</t>
  </si>
  <si>
    <t>1,2*(48,12*6,96+45,8*8,4+7,28*42,74)</t>
  </si>
  <si>
    <t>Součet</t>
  </si>
  <si>
    <t>952902601</t>
  </si>
  <si>
    <t>Čištění budov  vysátí prachu z trámů</t>
  </si>
  <si>
    <t>"Horní plochy obvodových stěn</t>
  </si>
  <si>
    <t>46,14*0,86+3,705*0,7+3,435*0,7+2,435*0,7+4,27*0,7+3,88*0,7+4,19*0,7+3*0,7+3,725*0,7+4,04*0,7+49,3+0,77</t>
  </si>
  <si>
    <t>"Horní plochy vnitřních nosných stěn</t>
  </si>
  <si>
    <t>49,78*1,02+45,8*1</t>
  </si>
  <si>
    <t>"Horní plochy hlavních příčných trámů</t>
  </si>
  <si>
    <t>20*0,24*(7,28+8,4+6,8)</t>
  </si>
  <si>
    <t>952R03001</t>
  </si>
  <si>
    <t>Čištění budov při provádění oprav a udržovacích prací odstraněním ptačího nebo netopýřího trusu ze stěn</t>
  </si>
  <si>
    <t>6</t>
  </si>
  <si>
    <t>"č.v. D 1.1.1, D 1.1.2</t>
  </si>
  <si>
    <t>"Stěny bočních lodí – střední výška nad klenbami 2,5 m</t>
  </si>
  <si>
    <t>6,96*2,5+48,12*2,5*2+3,705*2,5+3,435*2,5+2,435*2,5+40,44*2,5*2+4,04*2,5+3,725*2,5+3*2,5</t>
  </si>
  <si>
    <t>"Stěny hlavní lodi – střední výška nad klenbami 2,5 m</t>
  </si>
  <si>
    <t>49,78*2*2,5+4,27*2,5+3,88*2,5+4,19*2,5</t>
  </si>
  <si>
    <t>952R0300R</t>
  </si>
  <si>
    <t>Ruční čištění kamenného zdiva kartáčem s měkkým vlasem</t>
  </si>
  <si>
    <t>8</t>
  </si>
  <si>
    <t>"viz odstranění trusu</t>
  </si>
  <si>
    <t>790,8</t>
  </si>
  <si>
    <t>94</t>
  </si>
  <si>
    <t>Lešení a stavební výtahy</t>
  </si>
  <si>
    <t>5</t>
  </si>
  <si>
    <t>952R03001.1</t>
  </si>
  <si>
    <t>Montáž pojízdných věží trubkových nebo dílcových s maximálním zatížením podlahy do 200 kg/m2 šířky od 0,6 do 0,9 m, délky do 3,2 m, výšky přes 7,6 m do 8,6 m</t>
  </si>
  <si>
    <t>kus</t>
  </si>
  <si>
    <t>10</t>
  </si>
  <si>
    <t>"Lešení pro montáž krytu elektro z tahokovu</t>
  </si>
  <si>
    <t>"Stěny bočních lodí</t>
  </si>
  <si>
    <t>952R03001.2</t>
  </si>
  <si>
    <t>Montáž pojízdných věží trubkových nebo dílcových s maximálním zatížením podlahy do 200 kg/m2 Příplatek za první a každý další den použití pojízdného lešení k ceně -1118</t>
  </si>
  <si>
    <t>12</t>
  </si>
  <si>
    <t>30</t>
  </si>
  <si>
    <t>7</t>
  </si>
  <si>
    <t>946111818</t>
  </si>
  <si>
    <t>Demontáž pojízdných věží trubkových/dílcových š přes 0,6 do 0,9 m dl do 3,2 m v přes 7,6 do 8,6 m</t>
  </si>
  <si>
    <t>14</t>
  </si>
  <si>
    <t>941111121</t>
  </si>
  <si>
    <t>Montáž lešení řadového trubkového lehkého pracovního s podlahami s provozním zatížením tř. 3 do 200 kg/m2 šířky tř. W09 přes 0,9 do 1,2 m, výšky do 10 m</t>
  </si>
  <si>
    <t>16</t>
  </si>
  <si>
    <t>"lešení podél nové návštěvnické lávky nad volným prostorem do v 1M</t>
  </si>
  <si>
    <t>2*44,04*1+2*11,805</t>
  </si>
  <si>
    <t>941111221</t>
  </si>
  <si>
    <t>Montáž lešení řadového trubkového lehkého pracovního s podlahami s provozním zatížením tř. 3 do 200 kg/m2 Příplatek za první a každý další den použití lešení k ceně -1121</t>
  </si>
  <si>
    <t>18</t>
  </si>
  <si>
    <t>"viz montáž lešení, 90 dní</t>
  </si>
  <si>
    <t>111,69*90</t>
  </si>
  <si>
    <t>941111821</t>
  </si>
  <si>
    <t>Demontáž lešení řadového trubkového lehkého pracovního s podlahami s provozním zatížením tř. 3 do 200 kg/m2 šířky tř. W09 přes 0,9 do 1,2 m, výšky do 10 m</t>
  </si>
  <si>
    <t>20</t>
  </si>
  <si>
    <t>"viz montáž lešení</t>
  </si>
  <si>
    <t>111,69</t>
  </si>
  <si>
    <t>11</t>
  </si>
  <si>
    <t>94 R 007</t>
  </si>
  <si>
    <t>Přistavení autojeřábu / den</t>
  </si>
  <si>
    <t>ks</t>
  </si>
  <si>
    <t>22</t>
  </si>
  <si>
    <t>94 R 008</t>
  </si>
  <si>
    <t>Pronájem autojeřábu / hod</t>
  </si>
  <si>
    <t>24</t>
  </si>
  <si>
    <t>13</t>
  </si>
  <si>
    <t>94 R 001</t>
  </si>
  <si>
    <t>Montáž stavební výtah do 25 M</t>
  </si>
  <si>
    <t>26</t>
  </si>
  <si>
    <t>94 R 002</t>
  </si>
  <si>
    <t>Stavební výtah do 25 m. Příplatek za první a další den použití výtahu k ceně 94 R 001</t>
  </si>
  <si>
    <t>28</t>
  </si>
  <si>
    <t>180</t>
  </si>
  <si>
    <t>94 R 003</t>
  </si>
  <si>
    <t>Demontáž stavební výtah do 25 M</t>
  </si>
  <si>
    <t>95</t>
  </si>
  <si>
    <t>Různé dokončující konstrukce a práce na pozemních stavbách</t>
  </si>
  <si>
    <t>952 R 001</t>
  </si>
  <si>
    <t>Úklid staveniště, odvoz zbytků</t>
  </si>
  <si>
    <t>32</t>
  </si>
  <si>
    <t>17</t>
  </si>
  <si>
    <t>952902121</t>
  </si>
  <si>
    <t>Čištění budov zametení drsných podlah</t>
  </si>
  <si>
    <t>34</t>
  </si>
  <si>
    <t>"dle plochy nových podlah</t>
  </si>
  <si>
    <t>190,623+136,713</t>
  </si>
  <si>
    <t>96</t>
  </si>
  <si>
    <t>Bourání konstrukcí</t>
  </si>
  <si>
    <t>762811811R</t>
  </si>
  <si>
    <t>Demontáž záklopů stropů vrchních a zapuštěných z hrubých prken, tl. Do 50 mm</t>
  </si>
  <si>
    <t>36</t>
  </si>
  <si>
    <t>"Demontáž podlahových prken nad závěrem hlavní lodi</t>
  </si>
  <si>
    <t>5,51*5,51+6,295*1,995</t>
  </si>
  <si>
    <t>"Podlahových prken stávajích obslužných lávek – viz. Obslužné lávky</t>
  </si>
  <si>
    <t>136,713</t>
  </si>
  <si>
    <t>"Demontáž podlahových prken stávajících lávek š. 0,9 m mezi osami E-F, GH a 5-6</t>
  </si>
  <si>
    <t>0,9*(39,255+1,9)+0,9*(39,26+1,9)+0,9*(1,995+8,64+2,005)</t>
  </si>
  <si>
    <t>19</t>
  </si>
  <si>
    <t>762751810</t>
  </si>
  <si>
    <t>Demontáž prostorových vázaných kcí na hladko z hraněného řeziva průřezové pl do 120 cm2</t>
  </si>
  <si>
    <t>m</t>
  </si>
  <si>
    <t>38</t>
  </si>
  <si>
    <t>"Demontáž zábradlí u demontovaných lávek</t>
  </si>
  <si>
    <t>"Prkenné madlo v délce lávek – viz. Demontáž podlahových prken stávajích lávek</t>
  </si>
  <si>
    <t>39,255+1,9+39,26+1,9+1,995+8,64+2,005</t>
  </si>
  <si>
    <t>"Sloupky a vzpěry po 2 m zábradlí</t>
  </si>
  <si>
    <t>997</t>
  </si>
  <si>
    <t>Přesun sutě</t>
  </si>
  <si>
    <t>997013012</t>
  </si>
  <si>
    <t>Vyklizení ulehlé suti z prostorů přes 15 m2 s naložením z hl do 10 m</t>
  </si>
  <si>
    <t>m3</t>
  </si>
  <si>
    <t>40</t>
  </si>
  <si>
    <t>"Vyčištění horní strany kleneb od stavební suti a výkalů</t>
  </si>
  <si>
    <t>997013116</t>
  </si>
  <si>
    <t>Vnitrostaveništní doprava suti a vybouraných hmot pro budovy v přes 18 do 21 m s použitím mechanizace</t>
  </si>
  <si>
    <t>t</t>
  </si>
  <si>
    <t>42</t>
  </si>
  <si>
    <t>7,988</t>
  </si>
  <si>
    <t>997013219</t>
  </si>
  <si>
    <t>Příplatek k vnitrostaveništní dopravě suti a vybouraných hmot za zvětšenou dopravu suti ZKD 10 m</t>
  </si>
  <si>
    <t>44</t>
  </si>
  <si>
    <t>4*7,988</t>
  </si>
  <si>
    <t>23</t>
  </si>
  <si>
    <t>997013501</t>
  </si>
  <si>
    <t>Odvoz suti a vybouraných hmot na skládku nebo meziskládku do 1 km se složením</t>
  </si>
  <si>
    <t>46</t>
  </si>
  <si>
    <t>997013509</t>
  </si>
  <si>
    <t>Příplatek k odvozu suti a vybouraných hmot na skládku ZKD 1 km přes 1 km</t>
  </si>
  <si>
    <t>48</t>
  </si>
  <si>
    <t>"Předpokládaná celková odvozová vzdálenost 20 km</t>
  </si>
  <si>
    <t>7,988*20</t>
  </si>
  <si>
    <t>25</t>
  </si>
  <si>
    <t>997013631</t>
  </si>
  <si>
    <t>Poplatek za uložení na skládce (skládkovné) stavebního odpadu směsného kód odpadu 17 09 04</t>
  </si>
  <si>
    <t>50</t>
  </si>
  <si>
    <t>4,50</t>
  </si>
  <si>
    <t>997013811</t>
  </si>
  <si>
    <t>Poplatek za uložení na skládce (skládkovné) stavebního odpadu dřevěného kód odpadu 17 02 01</t>
  </si>
  <si>
    <t>52</t>
  </si>
  <si>
    <t>3,488</t>
  </si>
  <si>
    <t>700</t>
  </si>
  <si>
    <t>Práce PSV bez rozlišení</t>
  </si>
  <si>
    <t>27</t>
  </si>
  <si>
    <t>770R001</t>
  </si>
  <si>
    <t>Hasící práškový přístroj, hasící schopnost 27A, cena včetně montáže</t>
  </si>
  <si>
    <t>54</t>
  </si>
  <si>
    <t>770R002</t>
  </si>
  <si>
    <t>Orientační směrové šipky únikové cesty</t>
  </si>
  <si>
    <t>56</t>
  </si>
  <si>
    <t>29</t>
  </si>
  <si>
    <t>770R003</t>
  </si>
  <si>
    <t>Informační tabule600x400 mm, leptaná nerez ocel</t>
  </si>
  <si>
    <t>58</t>
  </si>
  <si>
    <t>770R004</t>
  </si>
  <si>
    <t>Bezp tabulka 25x15 cm Zákaz vstupu pro zavěšení na řetězy v prolukách zábradlí nové lávky, nerez tl 1,5 mm, nápis a úchyty pro zavěšení pálené laserem</t>
  </si>
  <si>
    <t>60</t>
  </si>
  <si>
    <t>762</t>
  </si>
  <si>
    <t>Konstrukce tesařské</t>
  </si>
  <si>
    <t>31</t>
  </si>
  <si>
    <t>762332532R</t>
  </si>
  <si>
    <t>Montáž vázaných kcí krovů pravidelných z řeziva hoblovaného se skrytými spoji průřezové pl přes 120 do 224 cm2</t>
  </si>
  <si>
    <t>62</t>
  </si>
  <si>
    <t>"č.v. D 1.1.1, Detaily 1 a 2</t>
  </si>
  <si>
    <t>"Profily v ose A 12/12 cm</t>
  </si>
  <si>
    <t>2*8,66+0,67</t>
  </si>
  <si>
    <t>0,985+3*1,4+2*1,32+0,5</t>
  </si>
  <si>
    <t>7*0,91</t>
  </si>
  <si>
    <t>"Profily v ose B 12/12 cm</t>
  </si>
  <si>
    <t>2*7,445+1,1+0,12+1,4</t>
  </si>
  <si>
    <t>3*1,4+2*1,32+0,5</t>
  </si>
  <si>
    <t>5*0,91+7*1,03</t>
  </si>
  <si>
    <t>"Profily v ose C 12/12 cm</t>
  </si>
  <si>
    <t>"Profily v ose D 12/12 cm</t>
  </si>
  <si>
    <t>12,27+1,1+0,12+1,4</t>
  </si>
  <si>
    <t>1,66+9,51</t>
  </si>
  <si>
    <t>1,42+1,825+3*1,4+2*1,32+0,5</t>
  </si>
  <si>
    <t>10*0,91</t>
  </si>
  <si>
    <t>"Profily v ose E 12/12 cm</t>
  </si>
  <si>
    <t>44,04</t>
  </si>
  <si>
    <t>5,63+9,115+9,855+8,17+4,905</t>
  </si>
  <si>
    <t>12*1,865+1,415+1,28+2*1,52+2*1,185+0,38+0,345+1,58+1,655</t>
  </si>
  <si>
    <t>28*0,91</t>
  </si>
  <si>
    <t>"Profily v ose F 12/12 cm</t>
  </si>
  <si>
    <t>39,255+1,68+0,12+1,9+1,1</t>
  </si>
  <si>
    <t>39,255+0,12</t>
  </si>
  <si>
    <t>19*1,865+1,585</t>
  </si>
  <si>
    <t>22*0,91</t>
  </si>
  <si>
    <t>"Profily v ose G 12/12 cm</t>
  </si>
  <si>
    <t>39,26+1,34+1,4+1,9+1,1</t>
  </si>
  <si>
    <t>39,26+0,12</t>
  </si>
  <si>
    <t>18*1,865+0,845+1,58</t>
  </si>
  <si>
    <t>24*0,91</t>
  </si>
  <si>
    <t>"Profily v ose H a nad ní 12/12 cm</t>
  </si>
  <si>
    <t>40,845+2,215+0,83+1,1</t>
  </si>
  <si>
    <t>1,67+4,28+9,115+9,855+9,105+1,045+2,215+0,83</t>
  </si>
  <si>
    <t>32*0,91</t>
  </si>
  <si>
    <t>"Profily v ose 1 12/12 cm</t>
  </si>
  <si>
    <t>1,8+3,82+2,81</t>
  </si>
  <si>
    <t>"Profily v ose 2 12/12 cm</t>
  </si>
  <si>
    <t>0,34+4,36+0,79</t>
  </si>
  <si>
    <t>0,34+3*1,37+0,55</t>
  </si>
  <si>
    <t>4*0,91+2*1,2</t>
  </si>
  <si>
    <t>"Profily 12/17 cm v osách 1 a 2</t>
  </si>
  <si>
    <t>2*3,82</t>
  </si>
  <si>
    <t>"Profily v ose 3 12/12 cm</t>
  </si>
  <si>
    <t>0,88+0,12+6,38+1,34+3,125</t>
  </si>
  <si>
    <t>0,88+0,12+6,38+3,125+1,1+0,12</t>
  </si>
  <si>
    <t>0,88+2,045+2,1+1,998+2*1,445+1,1</t>
  </si>
  <si>
    <t>3*0,91</t>
  </si>
  <si>
    <t>"Profily v ose 4 12/12 cm</t>
  </si>
  <si>
    <t>10,99</t>
  </si>
  <si>
    <t>0,875+0,12+1,945+1,615+1,17+3,25</t>
  </si>
  <si>
    <t>0,875+1,71+0,79+1,61+1,44</t>
  </si>
  <si>
    <t>5*0,91</t>
  </si>
  <si>
    <t>"Profily v ose 5 a 5.1 12/12 cm</t>
  </si>
  <si>
    <t>1,995+8,64+2,005+1,87</t>
  </si>
  <si>
    <t>1,36+0,685+1,825+0,7+1,765+1,36+1,87-0,12</t>
  </si>
  <si>
    <t>"Profily v ose 6 a 6.1 12/12 cm</t>
  </si>
  <si>
    <t>1,36+1,745+1,375+1,03+0,94+1,765+1,345+1,87-0,12</t>
  </si>
  <si>
    <t>"Profily nosné pod podlahou u severní věže 12/12 cm</t>
  </si>
  <si>
    <t>2,815+3*2,81</t>
  </si>
  <si>
    <t>"Profily nosné pod podlahou mezi osami A a B 12/12 cm</t>
  </si>
  <si>
    <t>3*1,2</t>
  </si>
  <si>
    <t>"Profily nosné pod lávku v osách 3 až 6 12/12 cm</t>
  </si>
  <si>
    <t>4*4,14+5*4,075+1,995+2,005+1,975</t>
  </si>
  <si>
    <t>M</t>
  </si>
  <si>
    <t>M762 001R</t>
  </si>
  <si>
    <t>Řezivo hranol modřín 12x12 cm sušený hoblovaný, sražené hrany</t>
  </si>
  <si>
    <t>64</t>
  </si>
  <si>
    <t>975,178</t>
  </si>
  <si>
    <t>33</t>
  </si>
  <si>
    <t>M762 002R</t>
  </si>
  <si>
    <t>Řezivo hranol modřín 12x17 cm sušený hoblovaný, sražené hrany</t>
  </si>
  <si>
    <t>66</t>
  </si>
  <si>
    <t>7,64</t>
  </si>
  <si>
    <t>762332531</t>
  </si>
  <si>
    <t>Montáž vázaných kcí krovů pravidelných z řeziva hoblovaného průřezové pl do 120 cm2</t>
  </si>
  <si>
    <t>68</t>
  </si>
  <si>
    <t>35</t>
  </si>
  <si>
    <t>M762 003R</t>
  </si>
  <si>
    <t>Řezivo hranol modřín 8x8 cm sušený hoblovaný, sražené hrany</t>
  </si>
  <si>
    <t>70</t>
  </si>
  <si>
    <t>89,49+77,25</t>
  </si>
  <si>
    <t>60516100R</t>
  </si>
  <si>
    <t>řezivo smrkové sušené 100x25mm, sušená hoblovaná prkna</t>
  </si>
  <si>
    <t>72</t>
  </si>
  <si>
    <t>128,06+454,025</t>
  </si>
  <si>
    <t>37</t>
  </si>
  <si>
    <t>60516100R2</t>
  </si>
  <si>
    <t>řezivo smrkové sušené 100x50mm, sušená hoblovaná prkna</t>
  </si>
  <si>
    <t>74</t>
  </si>
  <si>
    <t>123,69</t>
  </si>
  <si>
    <t>60512100R</t>
  </si>
  <si>
    <t>hranol smrk 80x25 mm sušený hoblovaný</t>
  </si>
  <si>
    <t>76</t>
  </si>
  <si>
    <t>273+336</t>
  </si>
  <si>
    <t>39</t>
  </si>
  <si>
    <t>60516100R3</t>
  </si>
  <si>
    <t>hranol smrk 100x100 mm sušený hoblovaný</t>
  </si>
  <si>
    <t>78</t>
  </si>
  <si>
    <t>7,06</t>
  </si>
  <si>
    <t>60516100R4</t>
  </si>
  <si>
    <t>řezivo smrkové sušené 150x50mm, sušená hoblovaná prkna</t>
  </si>
  <si>
    <t>80</t>
  </si>
  <si>
    <t>41,83</t>
  </si>
  <si>
    <t>41</t>
  </si>
  <si>
    <t>60516100R5</t>
  </si>
  <si>
    <t>řezivo smrkové sušené 150x75mm, sušená hoblovaná prkna</t>
  </si>
  <si>
    <t>82</t>
  </si>
  <si>
    <t>6,48</t>
  </si>
  <si>
    <t>762395000</t>
  </si>
  <si>
    <t>Spojovací prostředky krovů, bednění, laťování, nadstřešních konstrukcí</t>
  </si>
  <si>
    <t>84</t>
  </si>
  <si>
    <t>18,817</t>
  </si>
  <si>
    <t>43</t>
  </si>
  <si>
    <t>762523104R</t>
  </si>
  <si>
    <t>Položení podlahy z hoblovaných prken na sraz – pod úhlem</t>
  </si>
  <si>
    <t>86</t>
  </si>
  <si>
    <t>"č.v. D 1.1.1, Detaily 1</t>
  </si>
  <si>
    <t>"Lávka mezi osami A a B</t>
  </si>
  <si>
    <t>8,66*1,34</t>
  </si>
  <si>
    <t>"Plošina u severní věže</t>
  </si>
  <si>
    <t>4,83*2,81</t>
  </si>
  <si>
    <t>"Lávka mezi osami C a D</t>
  </si>
  <si>
    <t>7,445*1,34</t>
  </si>
  <si>
    <t>"Lávka mezi osami E a F</t>
  </si>
  <si>
    <t>1,34*(1,1+0,12+39,255+1,9)</t>
  </si>
  <si>
    <t>"Lávka mezi osami G a H</t>
  </si>
  <si>
    <t>1,34*(1,34+39,26+1,9)</t>
  </si>
  <si>
    <t>"Lávka mezi osami 1 a 2</t>
  </si>
  <si>
    <t>1,34*(0,34+4,36)</t>
  </si>
  <si>
    <t>"Lávka mezi osami 3 a 4</t>
  </si>
  <si>
    <t>1,34*(6,38+3,125-0,12)</t>
  </si>
  <si>
    <t>"Lávka mezi osami 5 a 6</t>
  </si>
  <si>
    <t>1,9*1,755+1,34*8,64+1,9*2,005+1,87*2,215</t>
  </si>
  <si>
    <t>M762 004R</t>
  </si>
  <si>
    <t>Podlahová prkna modřín 150 mm, tl. 32 mm, sušená hoblovaná, pokládaná pod úhlem, cena včetně prořezů</t>
  </si>
  <si>
    <t>88</t>
  </si>
  <si>
    <t>190,623</t>
  </si>
  <si>
    <t>45</t>
  </si>
  <si>
    <t>762523104</t>
  </si>
  <si>
    <t>Položení podlahy z hoblovaných prken na sraz</t>
  </si>
  <si>
    <t>90</t>
  </si>
  <si>
    <t>M762 005R</t>
  </si>
  <si>
    <t>Podlahová prkna modřín 150 mm, tl. 40 mm, sušená hoblovaná</t>
  </si>
  <si>
    <t>92</t>
  </si>
  <si>
    <t>47</t>
  </si>
  <si>
    <t>762595001</t>
  </si>
  <si>
    <t>Spojovací prostředky pro položení dřevěných podlah a zakrytí kanálů</t>
  </si>
  <si>
    <t>762006R</t>
  </si>
  <si>
    <t>Frézování drážky pro vodiče ke svítidlům ve sloupcích zábradlí</t>
  </si>
  <si>
    <t>"viz. Detaily, Kniha svítidel</t>
  </si>
  <si>
    <t>86*0,53+15*(0,91+0,12)</t>
  </si>
  <si>
    <t>49</t>
  </si>
  <si>
    <t>762007R</t>
  </si>
  <si>
    <t>Zaklopení drážky modřínovou lištou</t>
  </si>
  <si>
    <t>98</t>
  </si>
  <si>
    <t>"viz. Frézování drážky</t>
  </si>
  <si>
    <t>61,03</t>
  </si>
  <si>
    <t>998762203</t>
  </si>
  <si>
    <t>Přesun hmot procentní pro kce tesařské v objektech v přes 12 do 24 m</t>
  </si>
  <si>
    <t>%</t>
  </si>
  <si>
    <t>100</t>
  </si>
  <si>
    <t>767</t>
  </si>
  <si>
    <t>Konstrukce zámečnické</t>
  </si>
  <si>
    <t>51</t>
  </si>
  <si>
    <t>767995116</t>
  </si>
  <si>
    <t>Montáž atypických zámečnických konstrukcí hm přes 100 do 250 kg</t>
  </si>
  <si>
    <t>kg</t>
  </si>
  <si>
    <t>102</t>
  </si>
  <si>
    <t>"Dvoukřídlá skříň kolem elektrorozvaděčů včetně kování</t>
  </si>
  <si>
    <t>203,72</t>
  </si>
  <si>
    <t>14550228R</t>
  </si>
  <si>
    <t>profil ocelový svařovaný jakost S235 průřez čtvercový 30x30x3mm, pozink</t>
  </si>
  <si>
    <t>104</t>
  </si>
  <si>
    <t>53</t>
  </si>
  <si>
    <t>13011062R</t>
  </si>
  <si>
    <t>úhelník ocelový rovnostranný jakost S235JR (11 375) 45x45x4mm, pozink</t>
  </si>
  <si>
    <t>106</t>
  </si>
  <si>
    <t>767R001</t>
  </si>
  <si>
    <t>Tahokov ocel tl. 1,5 mm, oko 80/30 mm, posuv 13 mm, plastičnost 11 mm, 10,4 kg/m2, pozink</t>
  </si>
  <si>
    <t>108</t>
  </si>
  <si>
    <t>6,8</t>
  </si>
  <si>
    <t>55</t>
  </si>
  <si>
    <t>54933000R</t>
  </si>
  <si>
    <t>Závěs ocelových dvířek</t>
  </si>
  <si>
    <t>110</t>
  </si>
  <si>
    <t>54925801R</t>
  </si>
  <si>
    <t>Zámek ocelových dvířek</t>
  </si>
  <si>
    <t>112</t>
  </si>
  <si>
    <t>57</t>
  </si>
  <si>
    <t>54914123R</t>
  </si>
  <si>
    <t>Úchyt ocelových dvířek – pásová ocel š. 30 mm, tl. 3 mm, délka 120 mm</t>
  </si>
  <si>
    <t>114</t>
  </si>
  <si>
    <t>767995115</t>
  </si>
  <si>
    <t>Montáž atypických zámečnických konstrukcí hm přes 50 do 100 kg</t>
  </si>
  <si>
    <t>116</t>
  </si>
  <si>
    <t>"Kryt elektroinstalací z tahokovu</t>
  </si>
  <si>
    <t>161,4</t>
  </si>
  <si>
    <t>59</t>
  </si>
  <si>
    <t>13011054R</t>
  </si>
  <si>
    <t>úhelník ocelový nerovnostranný jakost S235JR (11 375) 80x40x6mm, pozink</t>
  </si>
  <si>
    <t>118</t>
  </si>
  <si>
    <t>"délky profilů x hmotnost bm</t>
  </si>
  <si>
    <t>16*0,00541</t>
  </si>
  <si>
    <t>13221006R</t>
  </si>
  <si>
    <t>tyč ocelová plochá jakost S235JR (11 375) 45x5mm, pozink</t>
  </si>
  <si>
    <t>120</t>
  </si>
  <si>
    <t>9*0,75*0,00177</t>
  </si>
  <si>
    <t>61</t>
  </si>
  <si>
    <t>767R002</t>
  </si>
  <si>
    <t>122</t>
  </si>
  <si>
    <t>767995112</t>
  </si>
  <si>
    <t>Montáž atypických zámečnických konstrukcí hm přes 5 do 10 kg</t>
  </si>
  <si>
    <t>124</t>
  </si>
  <si>
    <t>63</t>
  </si>
  <si>
    <t>13814221R</t>
  </si>
  <si>
    <t>plech hladký Pz jakost EN 10143 tl 2mm tabule</t>
  </si>
  <si>
    <t>126</t>
  </si>
  <si>
    <t>56*0,3*1,4</t>
  </si>
  <si>
    <t>767R003</t>
  </si>
  <si>
    <t>Příložky a doplňky styku ocelové konstrukce schodiště stanoveny hmotností do 10% procent z hmotnosti nosné ocelové konstrukce, broušená nerez, vč. materiálu</t>
  </si>
  <si>
    <t>128</t>
  </si>
  <si>
    <t>0,074</t>
  </si>
  <si>
    <t>65</t>
  </si>
  <si>
    <t>767R004</t>
  </si>
  <si>
    <t>Řetěz v prolukách zábradlí nové lávky k obslužným lávkám, DIN 766, prům 3 mm, montáž vč materiálu a kotvení</t>
  </si>
  <si>
    <t>130</t>
  </si>
  <si>
    <t>998767203</t>
  </si>
  <si>
    <t>Přesun hmot procentní pro zámečnické konstrukce v objektech v přes 12 do 24 m</t>
  </si>
  <si>
    <t>132</t>
  </si>
  <si>
    <t>VP</t>
  </si>
  <si>
    <t xml:space="preserve">  Vícepráce</t>
  </si>
  <si>
    <t>PN</t>
  </si>
  <si>
    <t>2 - Zpřístupnění krovu kr...</t>
  </si>
  <si>
    <t>PSV - Práce a dodávky PSV</t>
  </si>
  <si>
    <t xml:space="preserve">    741 - Elektroinstalace - silnoproud</t>
  </si>
  <si>
    <t xml:space="preserve">    742 - Elektroinstalace - slaboproud</t>
  </si>
  <si>
    <t>M - Práce a dodávky M</t>
  </si>
  <si>
    <t xml:space="preserve">    21-M - Elektromontáže</t>
  </si>
  <si>
    <t>HZS - Hodinové zúčtovací sazby</t>
  </si>
  <si>
    <t>PSV</t>
  </si>
  <si>
    <t>Práce a dodávky PSV</t>
  </si>
  <si>
    <t>HZS-1</t>
  </si>
  <si>
    <t>Rektifikace a nastavení světlometů, světelná scéna</t>
  </si>
  <si>
    <t>hod</t>
  </si>
  <si>
    <t>741</t>
  </si>
  <si>
    <t>Elektroinstalace - silnoproud</t>
  </si>
  <si>
    <t>741110521-S</t>
  </si>
  <si>
    <t>Montáž lišta pozink pro 1 kabel do fí 14mm</t>
  </si>
  <si>
    <t>34572250</t>
  </si>
  <si>
    <t>lišta elektroinstalační nosná kovová holá pozink, niedax</t>
  </si>
  <si>
    <t>150*1,05 "Přepočtené koeficientem množství</t>
  </si>
  <si>
    <t>35432540-S</t>
  </si>
  <si>
    <t>příchytka kabelová 11-18mm, plastová ohebná</t>
  </si>
  <si>
    <t>741112021</t>
  </si>
  <si>
    <t>Montáž krabice nástěnná plastová čtyřhranná do 100x100 mm</t>
  </si>
  <si>
    <t>RMAT0001</t>
  </si>
  <si>
    <t>krabice elektroinst. plast. na povrch 85x85/4 vývody se svork IP55 šedá IK07</t>
  </si>
  <si>
    <t>RMAT0002</t>
  </si>
  <si>
    <t>držák rozbočné krabice na drátěný žlab, pozink.</t>
  </si>
  <si>
    <t>741210002</t>
  </si>
  <si>
    <t>Montáž rozvodnice oceloplechová nebo plastová běžná do 50 kg</t>
  </si>
  <si>
    <t>RMAT0009</t>
  </si>
  <si>
    <t>rozvodnice R10.1, atyp. oceloplechová a s náplní dle PD</t>
  </si>
  <si>
    <t>741310011</t>
  </si>
  <si>
    <t>Montáž ovladač nástěnný 1/0-tlačítkový zapínací prostředí normální se zapojením vodičů</t>
  </si>
  <si>
    <t>34535023-R</t>
  </si>
  <si>
    <t>ovládač nástěnný zapínací kovový, šedý řazení 1/0, IP54, šroubové svorky</t>
  </si>
  <si>
    <t>741310031</t>
  </si>
  <si>
    <t>Montáž spínač nástěnný 1-jednopólový prostředí venkovní/mokré se zapojením vodičů</t>
  </si>
  <si>
    <t>RMAT0003</t>
  </si>
  <si>
    <t>spínač kompletní na povrch 10A/230V v kovové skříňce, IP54 šedý</t>
  </si>
  <si>
    <t>741320161</t>
  </si>
  <si>
    <t>Montáž jističů třípólových nn do 25 A bez krytu se zapojením vodičů</t>
  </si>
  <si>
    <t>35822403</t>
  </si>
  <si>
    <t>jistič 3-pólový 25 A vypínací charakteristika B vypínací schopnost 10 kA</t>
  </si>
  <si>
    <t>741372012</t>
  </si>
  <si>
    <t>Montáž svítidlo LED interiérové přisazené nástěnné reflektorové bez pohybového čidla se zapojením vodičů</t>
  </si>
  <si>
    <t>RMAT0004</t>
  </si>
  <si>
    <t>EL1-Svítidlo LED přisaz. reflektorové 2x10W, válc. reflektory stříbrné dle knihy svítidel a PD</t>
  </si>
  <si>
    <t>RMAT0011</t>
  </si>
  <si>
    <t>EL2-Svítidlo LED přisaz. reflektorové 2x29W, válc. reflektory stříbrné dle knihy svítidel a PD</t>
  </si>
  <si>
    <t>741372021</t>
  </si>
  <si>
    <t>Montáž svítidlo LED interiérové přisazené nástěnné hranaté nebo kruhové do 0,09 m2 se zapojením vodičů</t>
  </si>
  <si>
    <t>RMAT0006</t>
  </si>
  <si>
    <t>Svítidlo nástěnné přisazené hranaté, šedé 110x110x35mm, 4W/240lm, dle nknihy svítidel</t>
  </si>
  <si>
    <t>741372061</t>
  </si>
  <si>
    <t>Montáž svítidlo LED interiérové přisazené stropní hranaté nebo kruhové do 0,09 m2 se zapojením vodičů</t>
  </si>
  <si>
    <t>RMAT0007</t>
  </si>
  <si>
    <t>Svítidlo LED přisazené polykarbonát, nouzové dle knihy svítidel a PD, 3W, 1hod, IP44</t>
  </si>
  <si>
    <t>741810003</t>
  </si>
  <si>
    <t>Celková prohlídka elektrického rozvodu a zařízení přes 0,5 do 1 milionu Kč</t>
  </si>
  <si>
    <t>Komplet-1</t>
  </si>
  <si>
    <t>Mechanické a elektrické úpravy stávající napájecí rozvodnice R10, připojovací místo pro R10.1</t>
  </si>
  <si>
    <t>komplet</t>
  </si>
  <si>
    <t>742</t>
  </si>
  <si>
    <t>Elektroinstalace - slaboproud</t>
  </si>
  <si>
    <t>742110102-S</t>
  </si>
  <si>
    <t>Montáž kabelového žlabu pro pozink 100/35 mm</t>
  </si>
  <si>
    <t>34575600-S</t>
  </si>
  <si>
    <t>žlab kabelový drátěný galvanicky zinkovaný 100/35mm, násuvně spoj. drát fí 3,9mm</t>
  </si>
  <si>
    <t>34575388-S</t>
  </si>
  <si>
    <t>nosník kabelového žlabu drátěného galvanicky zinkovaný 150mm</t>
  </si>
  <si>
    <t>742110122</t>
  </si>
  <si>
    <t>Montáž nosníku s konzolami šířky 150 mm</t>
  </si>
  <si>
    <t>741R001</t>
  </si>
  <si>
    <t>Spolupráce při přeložení slaboproudých elektroinstalací s provozovatelem antén bezdrátové sítě ve věži</t>
  </si>
  <si>
    <t>Práce a dodávky M</t>
  </si>
  <si>
    <t>21-M</t>
  </si>
  <si>
    <t>Elektromontáže</t>
  </si>
  <si>
    <t>RMAT0008</t>
  </si>
  <si>
    <t>podložka pod svítidla tl 5mm z mat Cemvin</t>
  </si>
  <si>
    <t>256</t>
  </si>
  <si>
    <t>210100155</t>
  </si>
  <si>
    <t>Ukončení kabelů smršťovací záklopkou nebo páskou se zapojením bez letování žíly do 5x6 mm2</t>
  </si>
  <si>
    <t>210100173</t>
  </si>
  <si>
    <t>Ukončení kabelů smršťovací záklopkou nebo páskou se zapojením bez letování žíly do 3x4 mm2</t>
  </si>
  <si>
    <t>210100194</t>
  </si>
  <si>
    <t>Ukončení kabelů smršťovací záklopkou nebo páskou se zapojením bez letování žíly do 4x4 mm2</t>
  </si>
  <si>
    <t>210813011</t>
  </si>
  <si>
    <t>Montáž kabelu Cu plného nebo laněného do 1 kV žíly 3x1,5 až 6 mm2 (např. CYKY) bez ukončení uloženého pevně</t>
  </si>
  <si>
    <t>34111030</t>
  </si>
  <si>
    <t>kabel instalační jádro Cu plné izolace PVC plášť PVC 450/750V (CYKY) 3x1,5mm2</t>
  </si>
  <si>
    <t>2170*1,15 "Přepočtené koeficientem množství</t>
  </si>
  <si>
    <t>210813031</t>
  </si>
  <si>
    <t>Montáž kabelu Cu plného nebo laněného do 1 kV žíly 4x1,5 až 4 mm2 (např. CYKY) bez ukončení uloženého pevně</t>
  </si>
  <si>
    <t>34111060</t>
  </si>
  <si>
    <t>kabel instalační jádro Cu plné izolace PVC plášť PVC 450/750V (CYKY) 4x1,5mm2</t>
  </si>
  <si>
    <t>120*1,15 "Přepočtené koeficientem množství</t>
  </si>
  <si>
    <t>210813063</t>
  </si>
  <si>
    <t>Montáž kabelu Cu plného nebo laněného do 1 kV žíly 5x4 až 6 mm2 (např. CYKY) bez ukončení uloženého pevně</t>
  </si>
  <si>
    <t>34111098</t>
  </si>
  <si>
    <t>kabel instalační jádro Cu plné izolace PVC plášť PVC 450/750V (CYKY) 5x4mm2</t>
  </si>
  <si>
    <t>3*1,15 "Přepočtené koeficientem množství</t>
  </si>
  <si>
    <t>HZS</t>
  </si>
  <si>
    <t>Hodinové zúčtovací sazby</t>
  </si>
  <si>
    <t>HZS4232</t>
  </si>
  <si>
    <t>Hodinová zúčtovací sazba technik odborný</t>
  </si>
  <si>
    <t>262144</t>
  </si>
  <si>
    <t>3 - VON</t>
  </si>
  <si>
    <t>960 -   Kompletační činnost</t>
  </si>
  <si>
    <t xml:space="preserve">    OST -  Ostatní náklady</t>
  </si>
  <si>
    <t>VRN - Vedlejší rozpočtové náklady</t>
  </si>
  <si>
    <t>960</t>
  </si>
  <si>
    <t xml:space="preserve">  Kompletační činnost</t>
  </si>
  <si>
    <t>045203001</t>
  </si>
  <si>
    <t>Kompletační a koordinační činnost na řízení subdodavatelů</t>
  </si>
  <si>
    <t>Kč</t>
  </si>
  <si>
    <t>OST</t>
  </si>
  <si>
    <t xml:space="preserve"> Ostatní náklady</t>
  </si>
  <si>
    <t>013254101</t>
  </si>
  <si>
    <t>Monitoring průběhu výstavby</t>
  </si>
  <si>
    <t>043103001</t>
  </si>
  <si>
    <t>Náklady na provedení zkoušek, revizí a měření</t>
  </si>
  <si>
    <t>090001002</t>
  </si>
  <si>
    <t>Základní rozdělení průvodních činností a nákladů ostatní náklady</t>
  </si>
  <si>
    <t>091404000</t>
  </si>
  <si>
    <t>Ostatní náklady související s objektem práce na památkovém objektu</t>
  </si>
  <si>
    <t>VRN</t>
  </si>
  <si>
    <t>Vedlejší rozpočtové náklady</t>
  </si>
  <si>
    <t>030001001</t>
  </si>
  <si>
    <t>Základní rozdělení průvodních činností a nákladů na zřízení  zařízení staveniště</t>
  </si>
  <si>
    <t>030001002</t>
  </si>
  <si>
    <t>Základní rozdělení průvodních činností a nákladů na provoz zařízení staveniště</t>
  </si>
  <si>
    <t>039001003</t>
  </si>
  <si>
    <t>Hlavní tituly průvodních činností a nákladů zařízení staveniště zrušení zařízení staveniště</t>
  </si>
  <si>
    <t>034403000</t>
  </si>
  <si>
    <t>Zařízení staveniště zabezpečení staveniště dopravní značení na staveništi</t>
  </si>
  <si>
    <t>041403002</t>
  </si>
  <si>
    <t>Náklady zhotovitele na zajištění kolektivní bezpečnosti osob pohybyjících se po staveništi:</t>
  </si>
  <si>
    <t>Pol1</t>
  </si>
  <si>
    <t>Výrobní (dílenská) dokumentace</t>
  </si>
  <si>
    <t>Pol2</t>
  </si>
  <si>
    <t>Dokumentace skutečného provedení stavby</t>
  </si>
  <si>
    <t>67</t>
  </si>
  <si>
    <t>035103001</t>
  </si>
  <si>
    <t>Pronájem ploch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</si>
</sst>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0" fillId="3" borderId="22" xfId="0" applyFill="1" applyBorder="1" applyAlignment="1" applyProtection="1">
      <alignment horizontal="center" vertical="center"/>
      <protection locked="0"/>
    </xf>
    <xf numFmtId="49" fontId="0" fillId="3" borderId="22" xfId="0" applyNumberFormat="1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left" vertical="center" wrapText="1"/>
      <protection locked="0"/>
    </xf>
    <xf numFmtId="0" fontId="0" fillId="3" borderId="22" xfId="0" applyFill="1" applyBorder="1" applyAlignment="1" applyProtection="1">
      <alignment horizontal="center" vertical="center" wrapText="1"/>
      <protection locked="0"/>
    </xf>
    <xf numFmtId="167" fontId="0" fillId="3" borderId="22" xfId="0" applyNumberFormat="1" applyFill="1" applyBorder="1" applyAlignment="1" applyProtection="1">
      <alignment vertical="center"/>
      <protection locked="0"/>
    </xf>
    <xf numFmtId="4" fontId="0" fillId="3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1" fillId="3" borderId="22" xfId="0" applyFont="1" applyFill="1" applyBorder="1" applyAlignment="1" applyProtection="1">
      <alignment horizontal="left" vertical="center"/>
      <protection locked="0"/>
    </xf>
    <xf numFmtId="0" fontId="21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20" xfId="0" applyFont="1" applyBorder="1" applyAlignment="1">
      <alignment horizontal="left" vertical="center"/>
    </xf>
    <xf numFmtId="0" fontId="11" fillId="0" borderId="20" xfId="0" applyFont="1" applyBorder="1" applyAlignment="1">
      <alignment vertical="center"/>
    </xf>
    <xf numFmtId="4" fontId="11" fillId="0" borderId="20" xfId="0" applyNumberFormat="1" applyFont="1" applyBorder="1" applyAlignment="1">
      <alignment vertical="center"/>
    </xf>
    <xf numFmtId="0" fontId="11" fillId="0" borderId="0" xfId="0" applyFont="1" applyAlignment="1">
      <alignment horizontal="left"/>
    </xf>
    <xf numFmtId="4" fontId="11" fillId="0" borderId="0" xfId="0" applyNumberFormat="1" applyFont="1"/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32" t="s">
        <v>5</v>
      </c>
      <c r="AS2" s="198"/>
      <c r="AT2" s="198"/>
      <c r="AU2" s="198"/>
      <c r="AV2" s="198"/>
      <c r="AW2" s="198"/>
      <c r="AX2" s="198"/>
      <c r="AY2" s="198"/>
      <c r="AZ2" s="198"/>
      <c r="BA2" s="198"/>
      <c r="BB2" s="198"/>
      <c r="BC2" s="198"/>
      <c r="BD2" s="198"/>
      <c r="BE2" s="198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97" t="s">
        <v>14</v>
      </c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R5" s="19"/>
      <c r="BE5" s="194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99" t="s">
        <v>17</v>
      </c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R6" s="19"/>
      <c r="BE6" s="195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95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95"/>
      <c r="BS8" s="16" t="s">
        <v>6</v>
      </c>
    </row>
    <row r="9" spans="1:74" ht="14.45" customHeight="1">
      <c r="B9" s="19"/>
      <c r="AR9" s="19"/>
      <c r="BE9" s="195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195"/>
      <c r="BS10" s="16" t="s">
        <v>6</v>
      </c>
    </row>
    <row r="11" spans="1:74" ht="18.399999999999999" customHeight="1">
      <c r="B11" s="19"/>
      <c r="E11" s="24" t="s">
        <v>21</v>
      </c>
      <c r="AK11" s="26" t="s">
        <v>26</v>
      </c>
      <c r="AN11" s="24" t="s">
        <v>1</v>
      </c>
      <c r="AR11" s="19"/>
      <c r="BE11" s="195"/>
      <c r="BS11" s="16" t="s">
        <v>6</v>
      </c>
    </row>
    <row r="12" spans="1:74" ht="6.95" customHeight="1">
      <c r="B12" s="19"/>
      <c r="AR12" s="19"/>
      <c r="BE12" s="195"/>
      <c r="BS12" s="16" t="s">
        <v>6</v>
      </c>
    </row>
    <row r="13" spans="1:74" ht="12" customHeight="1">
      <c r="B13" s="19"/>
      <c r="D13" s="26" t="s">
        <v>27</v>
      </c>
      <c r="AK13" s="26" t="s">
        <v>25</v>
      </c>
      <c r="AN13" s="28" t="s">
        <v>28</v>
      </c>
      <c r="AR13" s="19"/>
      <c r="BE13" s="195"/>
      <c r="BS13" s="16" t="s">
        <v>6</v>
      </c>
    </row>
    <row r="14" spans="1:74" ht="12.75">
      <c r="B14" s="19"/>
      <c r="E14" s="200" t="s">
        <v>28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6" t="s">
        <v>26</v>
      </c>
      <c r="AN14" s="28" t="s">
        <v>28</v>
      </c>
      <c r="AR14" s="19"/>
      <c r="BE14" s="195"/>
      <c r="BS14" s="16" t="s">
        <v>6</v>
      </c>
    </row>
    <row r="15" spans="1:74" ht="6.95" customHeight="1">
      <c r="B15" s="19"/>
      <c r="AR15" s="19"/>
      <c r="BE15" s="195"/>
      <c r="BS15" s="16" t="s">
        <v>3</v>
      </c>
    </row>
    <row r="16" spans="1:74" ht="12" customHeight="1">
      <c r="B16" s="19"/>
      <c r="D16" s="26" t="s">
        <v>29</v>
      </c>
      <c r="AK16" s="26" t="s">
        <v>25</v>
      </c>
      <c r="AN16" s="24" t="s">
        <v>1</v>
      </c>
      <c r="AR16" s="19"/>
      <c r="BE16" s="195"/>
      <c r="BS16" s="16" t="s">
        <v>3</v>
      </c>
    </row>
    <row r="17" spans="2:71" ht="18.399999999999999" customHeight="1">
      <c r="B17" s="19"/>
      <c r="E17" s="24" t="s">
        <v>21</v>
      </c>
      <c r="AK17" s="26" t="s">
        <v>26</v>
      </c>
      <c r="AN17" s="24" t="s">
        <v>1</v>
      </c>
      <c r="AR17" s="19"/>
      <c r="BE17" s="195"/>
      <c r="BS17" s="16" t="s">
        <v>30</v>
      </c>
    </row>
    <row r="18" spans="2:71" ht="6.95" customHeight="1">
      <c r="B18" s="19"/>
      <c r="AR18" s="19"/>
      <c r="BE18" s="195"/>
      <c r="BS18" s="16" t="s">
        <v>6</v>
      </c>
    </row>
    <row r="19" spans="2:71" ht="12" customHeight="1">
      <c r="B19" s="19"/>
      <c r="D19" s="26" t="s">
        <v>31</v>
      </c>
      <c r="AK19" s="26" t="s">
        <v>25</v>
      </c>
      <c r="AN19" s="24" t="s">
        <v>1</v>
      </c>
      <c r="AR19" s="19"/>
      <c r="BE19" s="195"/>
      <c r="BS19" s="16" t="s">
        <v>6</v>
      </c>
    </row>
    <row r="20" spans="2:71" ht="18.399999999999999" customHeight="1">
      <c r="B20" s="19"/>
      <c r="E20" s="24" t="s">
        <v>21</v>
      </c>
      <c r="AK20" s="26" t="s">
        <v>26</v>
      </c>
      <c r="AN20" s="24" t="s">
        <v>1</v>
      </c>
      <c r="AR20" s="19"/>
      <c r="BE20" s="195"/>
      <c r="BS20" s="16" t="s">
        <v>30</v>
      </c>
    </row>
    <row r="21" spans="2:71" ht="6.95" customHeight="1">
      <c r="B21" s="19"/>
      <c r="AR21" s="19"/>
      <c r="BE21" s="195"/>
    </row>
    <row r="22" spans="2:71" ht="12" customHeight="1">
      <c r="B22" s="19"/>
      <c r="D22" s="26" t="s">
        <v>32</v>
      </c>
      <c r="AR22" s="19"/>
      <c r="BE22" s="195"/>
    </row>
    <row r="23" spans="2:71" ht="16.5" customHeight="1">
      <c r="B23" s="19"/>
      <c r="E23" s="202" t="s">
        <v>1</v>
      </c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R23" s="19"/>
      <c r="BE23" s="195"/>
    </row>
    <row r="24" spans="2:71" ht="6.95" customHeight="1">
      <c r="B24" s="19"/>
      <c r="AR24" s="19"/>
      <c r="BE24" s="195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95"/>
    </row>
    <row r="26" spans="2:71" s="1" customFormat="1" ht="25.9" customHeight="1">
      <c r="B26" s="31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3">
        <f>ROUND(AG94,2)</f>
        <v>0</v>
      </c>
      <c r="AL26" s="204"/>
      <c r="AM26" s="204"/>
      <c r="AN26" s="204"/>
      <c r="AO26" s="204"/>
      <c r="AR26" s="31"/>
      <c r="BE26" s="195"/>
    </row>
    <row r="27" spans="2:71" s="1" customFormat="1" ht="6.95" customHeight="1">
      <c r="B27" s="31"/>
      <c r="AR27" s="31"/>
      <c r="BE27" s="195"/>
    </row>
    <row r="28" spans="2:71" s="1" customFormat="1" ht="12.75">
      <c r="B28" s="31"/>
      <c r="L28" s="205" t="s">
        <v>34</v>
      </c>
      <c r="M28" s="205"/>
      <c r="N28" s="205"/>
      <c r="O28" s="205"/>
      <c r="P28" s="205"/>
      <c r="W28" s="205" t="s">
        <v>35</v>
      </c>
      <c r="X28" s="205"/>
      <c r="Y28" s="205"/>
      <c r="Z28" s="205"/>
      <c r="AA28" s="205"/>
      <c r="AB28" s="205"/>
      <c r="AC28" s="205"/>
      <c r="AD28" s="205"/>
      <c r="AE28" s="205"/>
      <c r="AK28" s="205" t="s">
        <v>36</v>
      </c>
      <c r="AL28" s="205"/>
      <c r="AM28" s="205"/>
      <c r="AN28" s="205"/>
      <c r="AO28" s="205"/>
      <c r="AR28" s="31"/>
      <c r="BE28" s="195"/>
    </row>
    <row r="29" spans="2:71" s="2" customFormat="1" ht="14.45" customHeight="1">
      <c r="B29" s="35"/>
      <c r="D29" s="26" t="s">
        <v>37</v>
      </c>
      <c r="F29" s="26" t="s">
        <v>38</v>
      </c>
      <c r="L29" s="208">
        <v>0.21</v>
      </c>
      <c r="M29" s="207"/>
      <c r="N29" s="207"/>
      <c r="O29" s="207"/>
      <c r="P29" s="207"/>
      <c r="W29" s="206">
        <f>ROUND(AZ94, 2)</f>
        <v>0</v>
      </c>
      <c r="X29" s="207"/>
      <c r="Y29" s="207"/>
      <c r="Z29" s="207"/>
      <c r="AA29" s="207"/>
      <c r="AB29" s="207"/>
      <c r="AC29" s="207"/>
      <c r="AD29" s="207"/>
      <c r="AE29" s="207"/>
      <c r="AK29" s="206">
        <f>ROUND(AV94, 2)</f>
        <v>0</v>
      </c>
      <c r="AL29" s="207"/>
      <c r="AM29" s="207"/>
      <c r="AN29" s="207"/>
      <c r="AO29" s="207"/>
      <c r="AR29" s="35"/>
      <c r="BE29" s="196"/>
    </row>
    <row r="30" spans="2:71" s="2" customFormat="1" ht="14.45" customHeight="1">
      <c r="B30" s="35"/>
      <c r="F30" s="26" t="s">
        <v>39</v>
      </c>
      <c r="L30" s="208">
        <v>0.15</v>
      </c>
      <c r="M30" s="207"/>
      <c r="N30" s="207"/>
      <c r="O30" s="207"/>
      <c r="P30" s="207"/>
      <c r="W30" s="206">
        <f>ROUND(BA94, 2)</f>
        <v>0</v>
      </c>
      <c r="X30" s="207"/>
      <c r="Y30" s="207"/>
      <c r="Z30" s="207"/>
      <c r="AA30" s="207"/>
      <c r="AB30" s="207"/>
      <c r="AC30" s="207"/>
      <c r="AD30" s="207"/>
      <c r="AE30" s="207"/>
      <c r="AK30" s="206">
        <f>ROUND(AW94, 2)</f>
        <v>0</v>
      </c>
      <c r="AL30" s="207"/>
      <c r="AM30" s="207"/>
      <c r="AN30" s="207"/>
      <c r="AO30" s="207"/>
      <c r="AR30" s="35"/>
      <c r="BE30" s="196"/>
    </row>
    <row r="31" spans="2:71" s="2" customFormat="1" ht="14.45" hidden="1" customHeight="1">
      <c r="B31" s="35"/>
      <c r="F31" s="26" t="s">
        <v>40</v>
      </c>
      <c r="L31" s="208">
        <v>0.21</v>
      </c>
      <c r="M31" s="207"/>
      <c r="N31" s="207"/>
      <c r="O31" s="207"/>
      <c r="P31" s="207"/>
      <c r="W31" s="206">
        <f>ROUND(BB94, 2)</f>
        <v>0</v>
      </c>
      <c r="X31" s="207"/>
      <c r="Y31" s="207"/>
      <c r="Z31" s="207"/>
      <c r="AA31" s="207"/>
      <c r="AB31" s="207"/>
      <c r="AC31" s="207"/>
      <c r="AD31" s="207"/>
      <c r="AE31" s="207"/>
      <c r="AK31" s="206">
        <v>0</v>
      </c>
      <c r="AL31" s="207"/>
      <c r="AM31" s="207"/>
      <c r="AN31" s="207"/>
      <c r="AO31" s="207"/>
      <c r="AR31" s="35"/>
      <c r="BE31" s="196"/>
    </row>
    <row r="32" spans="2:71" s="2" customFormat="1" ht="14.45" hidden="1" customHeight="1">
      <c r="B32" s="35"/>
      <c r="F32" s="26" t="s">
        <v>41</v>
      </c>
      <c r="L32" s="208">
        <v>0.15</v>
      </c>
      <c r="M32" s="207"/>
      <c r="N32" s="207"/>
      <c r="O32" s="207"/>
      <c r="P32" s="207"/>
      <c r="W32" s="206">
        <f>ROUND(BC94, 2)</f>
        <v>0</v>
      </c>
      <c r="X32" s="207"/>
      <c r="Y32" s="207"/>
      <c r="Z32" s="207"/>
      <c r="AA32" s="207"/>
      <c r="AB32" s="207"/>
      <c r="AC32" s="207"/>
      <c r="AD32" s="207"/>
      <c r="AE32" s="207"/>
      <c r="AK32" s="206">
        <v>0</v>
      </c>
      <c r="AL32" s="207"/>
      <c r="AM32" s="207"/>
      <c r="AN32" s="207"/>
      <c r="AO32" s="207"/>
      <c r="AR32" s="35"/>
      <c r="BE32" s="196"/>
    </row>
    <row r="33" spans="2:57" s="2" customFormat="1" ht="14.45" hidden="1" customHeight="1">
      <c r="B33" s="35"/>
      <c r="F33" s="26" t="s">
        <v>42</v>
      </c>
      <c r="L33" s="208">
        <v>0</v>
      </c>
      <c r="M33" s="207"/>
      <c r="N33" s="207"/>
      <c r="O33" s="207"/>
      <c r="P33" s="207"/>
      <c r="W33" s="206">
        <f>ROUND(BD94, 2)</f>
        <v>0</v>
      </c>
      <c r="X33" s="207"/>
      <c r="Y33" s="207"/>
      <c r="Z33" s="207"/>
      <c r="AA33" s="207"/>
      <c r="AB33" s="207"/>
      <c r="AC33" s="207"/>
      <c r="AD33" s="207"/>
      <c r="AE33" s="207"/>
      <c r="AK33" s="206">
        <v>0</v>
      </c>
      <c r="AL33" s="207"/>
      <c r="AM33" s="207"/>
      <c r="AN33" s="207"/>
      <c r="AO33" s="207"/>
      <c r="AR33" s="35"/>
      <c r="BE33" s="196"/>
    </row>
    <row r="34" spans="2:57" s="1" customFormat="1" ht="6.95" customHeight="1">
      <c r="B34" s="31"/>
      <c r="AR34" s="31"/>
      <c r="BE34" s="195"/>
    </row>
    <row r="35" spans="2:57" s="1" customFormat="1" ht="25.9" customHeight="1">
      <c r="B35" s="31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209" t="s">
        <v>45</v>
      </c>
      <c r="Y35" s="210"/>
      <c r="Z35" s="210"/>
      <c r="AA35" s="210"/>
      <c r="AB35" s="210"/>
      <c r="AC35" s="38"/>
      <c r="AD35" s="38"/>
      <c r="AE35" s="38"/>
      <c r="AF35" s="38"/>
      <c r="AG35" s="38"/>
      <c r="AH35" s="38"/>
      <c r="AI35" s="38"/>
      <c r="AJ35" s="38"/>
      <c r="AK35" s="211">
        <f>SUM(AK26:AK33)</f>
        <v>0</v>
      </c>
      <c r="AL35" s="210"/>
      <c r="AM35" s="210"/>
      <c r="AN35" s="210"/>
      <c r="AO35" s="212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48</v>
      </c>
      <c r="AI60" s="33"/>
      <c r="AJ60" s="33"/>
      <c r="AK60" s="33"/>
      <c r="AL60" s="33"/>
      <c r="AM60" s="42" t="s">
        <v>49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51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48</v>
      </c>
      <c r="AI75" s="33"/>
      <c r="AJ75" s="33"/>
      <c r="AK75" s="33"/>
      <c r="AL75" s="33"/>
      <c r="AM75" s="42" t="s">
        <v>49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52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IMPORT</v>
      </c>
      <c r="AR84" s="47"/>
    </row>
    <row r="85" spans="1:91" s="4" customFormat="1" ht="36.950000000000003" customHeight="1">
      <c r="B85" s="48"/>
      <c r="C85" s="49" t="s">
        <v>16</v>
      </c>
      <c r="L85" s="213" t="str">
        <f>K6</f>
        <v>Lávka v krovu kostela - Revitalizace kostela sv.Mořice v Olomouci</v>
      </c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  <c r="AG85" s="214"/>
      <c r="AH85" s="214"/>
      <c r="AI85" s="214"/>
      <c r="AJ85" s="214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 xml:space="preserve"> </v>
      </c>
      <c r="AI87" s="26" t="s">
        <v>22</v>
      </c>
      <c r="AM87" s="215" t="str">
        <f>IF(AN8= "","",AN8)</f>
        <v>28. 11. 2023</v>
      </c>
      <c r="AN87" s="215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 xml:space="preserve"> </v>
      </c>
      <c r="AI89" s="26" t="s">
        <v>29</v>
      </c>
      <c r="AM89" s="216" t="str">
        <f>IF(E17="","",E17)</f>
        <v xml:space="preserve"> </v>
      </c>
      <c r="AN89" s="217"/>
      <c r="AO89" s="217"/>
      <c r="AP89" s="217"/>
      <c r="AR89" s="31"/>
      <c r="AS89" s="218" t="s">
        <v>53</v>
      </c>
      <c r="AT89" s="219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27</v>
      </c>
      <c r="L90" s="3" t="str">
        <f>IF(E14= "Vyplň údaj","",E14)</f>
        <v/>
      </c>
      <c r="AI90" s="26" t="s">
        <v>31</v>
      </c>
      <c r="AM90" s="216" t="str">
        <f>IF(E20="","",E20)</f>
        <v xml:space="preserve"> </v>
      </c>
      <c r="AN90" s="217"/>
      <c r="AO90" s="217"/>
      <c r="AP90" s="217"/>
      <c r="AR90" s="31"/>
      <c r="AS90" s="220"/>
      <c r="AT90" s="221"/>
      <c r="BD90" s="55"/>
    </row>
    <row r="91" spans="1:91" s="1" customFormat="1" ht="10.9" customHeight="1">
      <c r="B91" s="31"/>
      <c r="AR91" s="31"/>
      <c r="AS91" s="220"/>
      <c r="AT91" s="221"/>
      <c r="BD91" s="55"/>
    </row>
    <row r="92" spans="1:91" s="1" customFormat="1" ht="29.25" customHeight="1">
      <c r="B92" s="31"/>
      <c r="C92" s="222" t="s">
        <v>54</v>
      </c>
      <c r="D92" s="223"/>
      <c r="E92" s="223"/>
      <c r="F92" s="223"/>
      <c r="G92" s="223"/>
      <c r="H92" s="56"/>
      <c r="I92" s="224" t="s">
        <v>55</v>
      </c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23"/>
      <c r="Z92" s="223"/>
      <c r="AA92" s="223"/>
      <c r="AB92" s="223"/>
      <c r="AC92" s="223"/>
      <c r="AD92" s="223"/>
      <c r="AE92" s="223"/>
      <c r="AF92" s="223"/>
      <c r="AG92" s="225" t="s">
        <v>56</v>
      </c>
      <c r="AH92" s="223"/>
      <c r="AI92" s="223"/>
      <c r="AJ92" s="223"/>
      <c r="AK92" s="223"/>
      <c r="AL92" s="223"/>
      <c r="AM92" s="223"/>
      <c r="AN92" s="224" t="s">
        <v>57</v>
      </c>
      <c r="AO92" s="223"/>
      <c r="AP92" s="226"/>
      <c r="AQ92" s="57" t="s">
        <v>58</v>
      </c>
      <c r="AR92" s="31"/>
      <c r="AS92" s="58" t="s">
        <v>59</v>
      </c>
      <c r="AT92" s="59" t="s">
        <v>60</v>
      </c>
      <c r="AU92" s="59" t="s">
        <v>61</v>
      </c>
      <c r="AV92" s="59" t="s">
        <v>62</v>
      </c>
      <c r="AW92" s="59" t="s">
        <v>63</v>
      </c>
      <c r="AX92" s="59" t="s">
        <v>64</v>
      </c>
      <c r="AY92" s="59" t="s">
        <v>65</v>
      </c>
      <c r="AZ92" s="59" t="s">
        <v>66</v>
      </c>
      <c r="BA92" s="59" t="s">
        <v>67</v>
      </c>
      <c r="BB92" s="59" t="s">
        <v>68</v>
      </c>
      <c r="BC92" s="59" t="s">
        <v>69</v>
      </c>
      <c r="BD92" s="60" t="s">
        <v>70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30">
        <f>ROUND(SUM(AG95:AG97),2)</f>
        <v>0</v>
      </c>
      <c r="AH94" s="230"/>
      <c r="AI94" s="230"/>
      <c r="AJ94" s="230"/>
      <c r="AK94" s="230"/>
      <c r="AL94" s="230"/>
      <c r="AM94" s="230"/>
      <c r="AN94" s="231">
        <f>SUM(AG94,AT94)</f>
        <v>0</v>
      </c>
      <c r="AO94" s="231"/>
      <c r="AP94" s="231"/>
      <c r="AQ94" s="66" t="s">
        <v>1</v>
      </c>
      <c r="AR94" s="62"/>
      <c r="AS94" s="67">
        <f>ROUND(SUM(AS95:AS97),2)</f>
        <v>0</v>
      </c>
      <c r="AT94" s="68">
        <f>ROUND(SUM(AV94:AW94),2)</f>
        <v>0</v>
      </c>
      <c r="AU94" s="69">
        <f>ROUND(SUM(AU95:AU97),5)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ROUND(SUM(AZ95:AZ97),2)</f>
        <v>0</v>
      </c>
      <c r="BA94" s="68">
        <f>ROUND(SUM(BA95:BA97),2)</f>
        <v>0</v>
      </c>
      <c r="BB94" s="68">
        <f>ROUND(SUM(BB95:BB97),2)</f>
        <v>0</v>
      </c>
      <c r="BC94" s="68">
        <f>ROUND(SUM(BC95:BC97),2)</f>
        <v>0</v>
      </c>
      <c r="BD94" s="70">
        <f>ROUND(SUM(BD95:BD97),2)</f>
        <v>0</v>
      </c>
      <c r="BS94" s="71" t="s">
        <v>72</v>
      </c>
      <c r="BT94" s="71" t="s">
        <v>73</v>
      </c>
      <c r="BU94" s="72" t="s">
        <v>74</v>
      </c>
      <c r="BV94" s="71" t="s">
        <v>14</v>
      </c>
      <c r="BW94" s="71" t="s">
        <v>4</v>
      </c>
      <c r="BX94" s="71" t="s">
        <v>75</v>
      </c>
      <c r="CL94" s="71" t="s">
        <v>1</v>
      </c>
    </row>
    <row r="95" spans="1:91" s="6" customFormat="1" ht="16.5" customHeight="1">
      <c r="A95" s="73" t="s">
        <v>76</v>
      </c>
      <c r="B95" s="74"/>
      <c r="C95" s="75"/>
      <c r="D95" s="229" t="s">
        <v>77</v>
      </c>
      <c r="E95" s="229"/>
      <c r="F95" s="229"/>
      <c r="G95" s="229"/>
      <c r="H95" s="229"/>
      <c r="I95" s="76"/>
      <c r="J95" s="229" t="s">
        <v>78</v>
      </c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F95" s="229"/>
      <c r="AG95" s="227">
        <f>'1 - Zpřístupnění krovu - ...'!J30</f>
        <v>0</v>
      </c>
      <c r="AH95" s="228"/>
      <c r="AI95" s="228"/>
      <c r="AJ95" s="228"/>
      <c r="AK95" s="228"/>
      <c r="AL95" s="228"/>
      <c r="AM95" s="228"/>
      <c r="AN95" s="227">
        <f>SUM(AG95,AT95)</f>
        <v>0</v>
      </c>
      <c r="AO95" s="228"/>
      <c r="AP95" s="228"/>
      <c r="AQ95" s="77" t="s">
        <v>79</v>
      </c>
      <c r="AR95" s="74"/>
      <c r="AS95" s="78">
        <v>0</v>
      </c>
      <c r="AT95" s="79">
        <f>ROUND(SUM(AV95:AW95),2)</f>
        <v>0</v>
      </c>
      <c r="AU95" s="80">
        <f>'1 - Zpřístupnění krovu - ...'!P125</f>
        <v>0</v>
      </c>
      <c r="AV95" s="79">
        <f>'1 - Zpřístupnění krovu - ...'!J33</f>
        <v>0</v>
      </c>
      <c r="AW95" s="79">
        <f>'1 - Zpřístupnění krovu - ...'!J34</f>
        <v>0</v>
      </c>
      <c r="AX95" s="79">
        <f>'1 - Zpřístupnění krovu - ...'!J35</f>
        <v>0</v>
      </c>
      <c r="AY95" s="79">
        <f>'1 - Zpřístupnění krovu - ...'!J36</f>
        <v>0</v>
      </c>
      <c r="AZ95" s="79">
        <f>'1 - Zpřístupnění krovu - ...'!F33</f>
        <v>0</v>
      </c>
      <c r="BA95" s="79">
        <f>'1 - Zpřístupnění krovu - ...'!F34</f>
        <v>0</v>
      </c>
      <c r="BB95" s="79">
        <f>'1 - Zpřístupnění krovu - ...'!F35</f>
        <v>0</v>
      </c>
      <c r="BC95" s="79">
        <f>'1 - Zpřístupnění krovu - ...'!F36</f>
        <v>0</v>
      </c>
      <c r="BD95" s="81">
        <f>'1 - Zpřístupnění krovu - ...'!F37</f>
        <v>0</v>
      </c>
      <c r="BT95" s="82" t="s">
        <v>77</v>
      </c>
      <c r="BV95" s="82" t="s">
        <v>14</v>
      </c>
      <c r="BW95" s="82" t="s">
        <v>80</v>
      </c>
      <c r="BX95" s="82" t="s">
        <v>4</v>
      </c>
      <c r="CL95" s="82" t="s">
        <v>1</v>
      </c>
      <c r="CM95" s="82" t="s">
        <v>81</v>
      </c>
    </row>
    <row r="96" spans="1:91" s="6" customFormat="1" ht="16.5" customHeight="1">
      <c r="A96" s="73" t="s">
        <v>76</v>
      </c>
      <c r="B96" s="74"/>
      <c r="C96" s="75"/>
      <c r="D96" s="229" t="s">
        <v>81</v>
      </c>
      <c r="E96" s="229"/>
      <c r="F96" s="229"/>
      <c r="G96" s="229"/>
      <c r="H96" s="229"/>
      <c r="I96" s="76"/>
      <c r="J96" s="229" t="s">
        <v>82</v>
      </c>
      <c r="K96" s="229"/>
      <c r="L96" s="229"/>
      <c r="M96" s="229"/>
      <c r="N96" s="229"/>
      <c r="O96" s="229"/>
      <c r="P96" s="229"/>
      <c r="Q96" s="229"/>
      <c r="R96" s="229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F96" s="229"/>
      <c r="AG96" s="227">
        <f>'2 - Zpřístupnění krovu kr...'!J30</f>
        <v>0</v>
      </c>
      <c r="AH96" s="228"/>
      <c r="AI96" s="228"/>
      <c r="AJ96" s="228"/>
      <c r="AK96" s="228"/>
      <c r="AL96" s="228"/>
      <c r="AM96" s="228"/>
      <c r="AN96" s="227">
        <f>SUM(AG96,AT96)</f>
        <v>0</v>
      </c>
      <c r="AO96" s="228"/>
      <c r="AP96" s="228"/>
      <c r="AQ96" s="77" t="s">
        <v>79</v>
      </c>
      <c r="AR96" s="74"/>
      <c r="AS96" s="78">
        <v>0</v>
      </c>
      <c r="AT96" s="79">
        <f>ROUND(SUM(AV96:AW96),2)</f>
        <v>0</v>
      </c>
      <c r="AU96" s="80">
        <f>'2 - Zpřístupnění krovu kr...'!P123</f>
        <v>0</v>
      </c>
      <c r="AV96" s="79">
        <f>'2 - Zpřístupnění krovu kr...'!J33</f>
        <v>0</v>
      </c>
      <c r="AW96" s="79">
        <f>'2 - Zpřístupnění krovu kr...'!J34</f>
        <v>0</v>
      </c>
      <c r="AX96" s="79">
        <f>'2 - Zpřístupnění krovu kr...'!J35</f>
        <v>0</v>
      </c>
      <c r="AY96" s="79">
        <f>'2 - Zpřístupnění krovu kr...'!J36</f>
        <v>0</v>
      </c>
      <c r="AZ96" s="79">
        <f>'2 - Zpřístupnění krovu kr...'!F33</f>
        <v>0</v>
      </c>
      <c r="BA96" s="79">
        <f>'2 - Zpřístupnění krovu kr...'!F34</f>
        <v>0</v>
      </c>
      <c r="BB96" s="79">
        <f>'2 - Zpřístupnění krovu kr...'!F35</f>
        <v>0</v>
      </c>
      <c r="BC96" s="79">
        <f>'2 - Zpřístupnění krovu kr...'!F36</f>
        <v>0</v>
      </c>
      <c r="BD96" s="81">
        <f>'2 - Zpřístupnění krovu kr...'!F37</f>
        <v>0</v>
      </c>
      <c r="BT96" s="82" t="s">
        <v>77</v>
      </c>
      <c r="BV96" s="82" t="s">
        <v>14</v>
      </c>
      <c r="BW96" s="82" t="s">
        <v>83</v>
      </c>
      <c r="BX96" s="82" t="s">
        <v>4</v>
      </c>
      <c r="CL96" s="82" t="s">
        <v>1</v>
      </c>
      <c r="CM96" s="82" t="s">
        <v>81</v>
      </c>
    </row>
    <row r="97" spans="1:91" s="6" customFormat="1" ht="16.5" customHeight="1">
      <c r="A97" s="73" t="s">
        <v>76</v>
      </c>
      <c r="B97" s="74"/>
      <c r="C97" s="75"/>
      <c r="D97" s="229" t="s">
        <v>84</v>
      </c>
      <c r="E97" s="229"/>
      <c r="F97" s="229"/>
      <c r="G97" s="229"/>
      <c r="H97" s="229"/>
      <c r="I97" s="76"/>
      <c r="J97" s="229" t="s">
        <v>85</v>
      </c>
      <c r="K97" s="229"/>
      <c r="L97" s="229"/>
      <c r="M97" s="229"/>
      <c r="N97" s="229"/>
      <c r="O97" s="229"/>
      <c r="P97" s="229"/>
      <c r="Q97" s="229"/>
      <c r="R97" s="229"/>
      <c r="S97" s="229"/>
      <c r="T97" s="229"/>
      <c r="U97" s="229"/>
      <c r="V97" s="229"/>
      <c r="W97" s="229"/>
      <c r="X97" s="229"/>
      <c r="Y97" s="229"/>
      <c r="Z97" s="229"/>
      <c r="AA97" s="229"/>
      <c r="AB97" s="229"/>
      <c r="AC97" s="229"/>
      <c r="AD97" s="229"/>
      <c r="AE97" s="229"/>
      <c r="AF97" s="229"/>
      <c r="AG97" s="227">
        <f>'3 - VON'!J30</f>
        <v>0</v>
      </c>
      <c r="AH97" s="228"/>
      <c r="AI97" s="228"/>
      <c r="AJ97" s="228"/>
      <c r="AK97" s="228"/>
      <c r="AL97" s="228"/>
      <c r="AM97" s="228"/>
      <c r="AN97" s="227">
        <f>SUM(AG97,AT97)</f>
        <v>0</v>
      </c>
      <c r="AO97" s="228"/>
      <c r="AP97" s="228"/>
      <c r="AQ97" s="77" t="s">
        <v>79</v>
      </c>
      <c r="AR97" s="74"/>
      <c r="AS97" s="83">
        <v>0</v>
      </c>
      <c r="AT97" s="84">
        <f>ROUND(SUM(AV97:AW97),2)</f>
        <v>0</v>
      </c>
      <c r="AU97" s="85">
        <f>'3 - VON'!P120</f>
        <v>0</v>
      </c>
      <c r="AV97" s="84">
        <f>'3 - VON'!J33</f>
        <v>0</v>
      </c>
      <c r="AW97" s="84">
        <f>'3 - VON'!J34</f>
        <v>0</v>
      </c>
      <c r="AX97" s="84">
        <f>'3 - VON'!J35</f>
        <v>0</v>
      </c>
      <c r="AY97" s="84">
        <f>'3 - VON'!J36</f>
        <v>0</v>
      </c>
      <c r="AZ97" s="84">
        <f>'3 - VON'!F33</f>
        <v>0</v>
      </c>
      <c r="BA97" s="84">
        <f>'3 - VON'!F34</f>
        <v>0</v>
      </c>
      <c r="BB97" s="84">
        <f>'3 - VON'!F35</f>
        <v>0</v>
      </c>
      <c r="BC97" s="84">
        <f>'3 - VON'!F36</f>
        <v>0</v>
      </c>
      <c r="BD97" s="86">
        <f>'3 - VON'!F37</f>
        <v>0</v>
      </c>
      <c r="BT97" s="82" t="s">
        <v>77</v>
      </c>
      <c r="BV97" s="82" t="s">
        <v>14</v>
      </c>
      <c r="BW97" s="82" t="s">
        <v>86</v>
      </c>
      <c r="BX97" s="82" t="s">
        <v>4</v>
      </c>
      <c r="CL97" s="82" t="s">
        <v>1</v>
      </c>
      <c r="CM97" s="82" t="s">
        <v>81</v>
      </c>
    </row>
    <row r="98" spans="1:91" s="1" customFormat="1" ht="30" customHeight="1">
      <c r="B98" s="31"/>
      <c r="AR98" s="31"/>
    </row>
    <row r="99" spans="1:91" s="1" customFormat="1" ht="6.95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31"/>
    </row>
  </sheetData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 - Zpřístupnění krovu - ...'!C2" display="/" xr:uid="{00000000-0004-0000-0000-000000000000}"/>
    <hyperlink ref="A96" location="'2 - Zpřístupnění krovu kr...'!C2" display="/" xr:uid="{00000000-0004-0000-0000-000001000000}"/>
    <hyperlink ref="A97" location="'3 - VON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80"/>
  <sheetViews>
    <sheetView showGridLines="0" topLeftCell="A19" workbookViewId="0">
      <selection activeCell="D471" sqref="D471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2" t="s">
        <v>5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80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2:46" ht="24.95" customHeight="1">
      <c r="B4" s="19"/>
      <c r="D4" s="20" t="s">
        <v>87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3" t="str">
        <f>'Rekapitulace stavby'!K6</f>
        <v>Lávka v krovu kostela - Revitalizace kostela sv.Mořice v Olomouci</v>
      </c>
      <c r="F7" s="234"/>
      <c r="G7" s="234"/>
      <c r="H7" s="234"/>
      <c r="L7" s="19"/>
    </row>
    <row r="8" spans="2:46" s="1" customFormat="1" ht="12" customHeight="1">
      <c r="B8" s="31"/>
      <c r="D8" s="26" t="s">
        <v>88</v>
      </c>
      <c r="L8" s="31"/>
    </row>
    <row r="9" spans="2:46" s="1" customFormat="1" ht="16.5" customHeight="1">
      <c r="B9" s="31"/>
      <c r="E9" s="213" t="s">
        <v>89</v>
      </c>
      <c r="F9" s="235"/>
      <c r="G9" s="235"/>
      <c r="H9" s="235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28. 11. 2023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26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6" t="str">
        <f>'Rekapitulace stavby'!E14</f>
        <v>Vyplň údaj</v>
      </c>
      <c r="F18" s="197"/>
      <c r="G18" s="197"/>
      <c r="H18" s="197"/>
      <c r="I18" s="26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26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33</v>
      </c>
      <c r="J30" s="65">
        <f>ROUND(J125,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customHeight="1">
      <c r="B33" s="31"/>
      <c r="D33" s="54" t="s">
        <v>37</v>
      </c>
      <c r="E33" s="26" t="s">
        <v>38</v>
      </c>
      <c r="F33" s="90">
        <f>ROUND((ROUND((SUM(BE125:BE471)),  2) + SUM(BE473:BE479)), 2)</f>
        <v>0</v>
      </c>
      <c r="I33" s="91">
        <v>0.21</v>
      </c>
      <c r="J33" s="90">
        <f>ROUND((ROUND(((SUM(BE125:BE471))*I33),  2) + (SUM(BE473:BE479)*I33)), 2)</f>
        <v>0</v>
      </c>
      <c r="L33" s="31"/>
    </row>
    <row r="34" spans="2:12" s="1" customFormat="1" ht="14.45" customHeight="1">
      <c r="B34" s="31"/>
      <c r="E34" s="26" t="s">
        <v>39</v>
      </c>
      <c r="F34" s="90">
        <f>ROUND((ROUND((SUM(BF125:BF471)),  2) + SUM(BF473:BF479)), 2)</f>
        <v>0</v>
      </c>
      <c r="I34" s="91">
        <v>0.15</v>
      </c>
      <c r="J34" s="90">
        <f>ROUND((ROUND(((SUM(BF125:BF471))*I34),  2) + (SUM(BF473:BF479)*I34)),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ROUND((ROUND((SUM(BG125:BG471)),  2) + SUM(BG473:BG479)),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ROUND((ROUND((SUM(BH125:BH471)),  2) + SUM(BH473:BH479)),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ROUND((ROUND((SUM(BI125:BI471)),  2) + SUM(BI473:BI479)),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90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3" t="str">
        <f>E7</f>
        <v>Lávka v krovu kostela - Revitalizace kostela sv.Mořice v Olomouci</v>
      </c>
      <c r="F85" s="234"/>
      <c r="G85" s="234"/>
      <c r="H85" s="234"/>
      <c r="L85" s="31"/>
    </row>
    <row r="86" spans="2:47" s="1" customFormat="1" ht="12" customHeight="1">
      <c r="B86" s="31"/>
      <c r="C86" s="26" t="s">
        <v>88</v>
      </c>
      <c r="L86" s="31"/>
    </row>
    <row r="87" spans="2:47" s="1" customFormat="1" ht="16.5" customHeight="1">
      <c r="B87" s="31"/>
      <c r="E87" s="213" t="str">
        <f>E9</f>
        <v>1 - Zpřístupnění krovu - ...</v>
      </c>
      <c r="F87" s="235"/>
      <c r="G87" s="235"/>
      <c r="H87" s="235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28. 11. 2023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91</v>
      </c>
      <c r="D94" s="92"/>
      <c r="E94" s="92"/>
      <c r="F94" s="92"/>
      <c r="G94" s="92"/>
      <c r="H94" s="92"/>
      <c r="I94" s="92"/>
      <c r="J94" s="101" t="s">
        <v>92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93</v>
      </c>
      <c r="J96" s="65">
        <f>J125</f>
        <v>0</v>
      </c>
      <c r="L96" s="31"/>
      <c r="AU96" s="16" t="s">
        <v>94</v>
      </c>
    </row>
    <row r="97" spans="2:12" s="8" customFormat="1" ht="24.95" customHeight="1">
      <c r="B97" s="103"/>
      <c r="D97" s="104" t="s">
        <v>95</v>
      </c>
      <c r="E97" s="105"/>
      <c r="F97" s="105"/>
      <c r="G97" s="105"/>
      <c r="H97" s="105"/>
      <c r="I97" s="105"/>
      <c r="J97" s="106">
        <f>J126</f>
        <v>0</v>
      </c>
      <c r="L97" s="103"/>
    </row>
    <row r="98" spans="2:12" s="8" customFormat="1" ht="24.95" customHeight="1">
      <c r="B98" s="103"/>
      <c r="D98" s="104" t="s">
        <v>96</v>
      </c>
      <c r="E98" s="105"/>
      <c r="F98" s="105"/>
      <c r="G98" s="105"/>
      <c r="H98" s="105"/>
      <c r="I98" s="105"/>
      <c r="J98" s="106">
        <f>J156</f>
        <v>0</v>
      </c>
      <c r="L98" s="103"/>
    </row>
    <row r="99" spans="2:12" s="8" customFormat="1" ht="24.95" customHeight="1">
      <c r="B99" s="103"/>
      <c r="D99" s="104" t="s">
        <v>97</v>
      </c>
      <c r="E99" s="105"/>
      <c r="F99" s="105"/>
      <c r="G99" s="105"/>
      <c r="H99" s="105"/>
      <c r="I99" s="105"/>
      <c r="J99" s="106">
        <f>J200</f>
        <v>0</v>
      </c>
      <c r="L99" s="103"/>
    </row>
    <row r="100" spans="2:12" s="8" customFormat="1" ht="24.95" customHeight="1">
      <c r="B100" s="103"/>
      <c r="D100" s="104" t="s">
        <v>98</v>
      </c>
      <c r="E100" s="105"/>
      <c r="F100" s="105"/>
      <c r="G100" s="105"/>
      <c r="H100" s="105"/>
      <c r="I100" s="105"/>
      <c r="J100" s="106">
        <f>J209</f>
        <v>0</v>
      </c>
      <c r="L100" s="103"/>
    </row>
    <row r="101" spans="2:12" s="8" customFormat="1" ht="24.95" customHeight="1">
      <c r="B101" s="103"/>
      <c r="D101" s="104" t="s">
        <v>99</v>
      </c>
      <c r="E101" s="105"/>
      <c r="F101" s="105"/>
      <c r="G101" s="105"/>
      <c r="H101" s="105"/>
      <c r="I101" s="105"/>
      <c r="J101" s="106">
        <f>J227</f>
        <v>0</v>
      </c>
      <c r="L101" s="103"/>
    </row>
    <row r="102" spans="2:12" s="8" customFormat="1" ht="24.95" customHeight="1">
      <c r="B102" s="103"/>
      <c r="D102" s="104" t="s">
        <v>100</v>
      </c>
      <c r="E102" s="105"/>
      <c r="F102" s="105"/>
      <c r="G102" s="105"/>
      <c r="H102" s="105"/>
      <c r="I102" s="105"/>
      <c r="J102" s="106">
        <f>J258</f>
        <v>0</v>
      </c>
      <c r="L102" s="103"/>
    </row>
    <row r="103" spans="2:12" s="8" customFormat="1" ht="24.95" customHeight="1">
      <c r="B103" s="103"/>
      <c r="D103" s="104" t="s">
        <v>101</v>
      </c>
      <c r="E103" s="105"/>
      <c r="F103" s="105"/>
      <c r="G103" s="105"/>
      <c r="H103" s="105"/>
      <c r="I103" s="105"/>
      <c r="J103" s="106">
        <f>J271</f>
        <v>0</v>
      </c>
      <c r="L103" s="103"/>
    </row>
    <row r="104" spans="2:12" s="8" customFormat="1" ht="24.95" customHeight="1">
      <c r="B104" s="103"/>
      <c r="D104" s="104" t="s">
        <v>102</v>
      </c>
      <c r="E104" s="105"/>
      <c r="F104" s="105"/>
      <c r="G104" s="105"/>
      <c r="H104" s="105"/>
      <c r="I104" s="105"/>
      <c r="J104" s="106">
        <f>J421</f>
        <v>0</v>
      </c>
      <c r="L104" s="103"/>
    </row>
    <row r="105" spans="2:12" s="8" customFormat="1" ht="21.75" customHeight="1">
      <c r="B105" s="103"/>
      <c r="D105" s="107" t="s">
        <v>103</v>
      </c>
      <c r="J105" s="108">
        <f>J472</f>
        <v>0</v>
      </c>
      <c r="L105" s="103"/>
    </row>
    <row r="106" spans="2:12" s="1" customFormat="1" ht="21.75" customHeight="1">
      <c r="B106" s="31"/>
      <c r="L106" s="31"/>
    </row>
    <row r="107" spans="2:12" s="1" customFormat="1" ht="6.95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1"/>
    </row>
    <row r="111" spans="2:12" s="1" customFormat="1" ht="6.95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1"/>
    </row>
    <row r="112" spans="2:12" s="1" customFormat="1" ht="24.95" customHeight="1">
      <c r="B112" s="31"/>
      <c r="C112" s="20" t="s">
        <v>104</v>
      </c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16</v>
      </c>
      <c r="L114" s="31"/>
    </row>
    <row r="115" spans="2:65" s="1" customFormat="1" ht="16.5" customHeight="1">
      <c r="B115" s="31"/>
      <c r="E115" s="233" t="str">
        <f>E7</f>
        <v>Lávka v krovu kostela - Revitalizace kostela sv.Mořice v Olomouci</v>
      </c>
      <c r="F115" s="234"/>
      <c r="G115" s="234"/>
      <c r="H115" s="234"/>
      <c r="L115" s="31"/>
    </row>
    <row r="116" spans="2:65" s="1" customFormat="1" ht="12" customHeight="1">
      <c r="B116" s="31"/>
      <c r="C116" s="26" t="s">
        <v>88</v>
      </c>
      <c r="L116" s="31"/>
    </row>
    <row r="117" spans="2:65" s="1" customFormat="1" ht="16.5" customHeight="1">
      <c r="B117" s="31"/>
      <c r="E117" s="213" t="str">
        <f>E9</f>
        <v>1 - Zpřístupnění krovu - ...</v>
      </c>
      <c r="F117" s="235"/>
      <c r="G117" s="235"/>
      <c r="H117" s="235"/>
      <c r="L117" s="31"/>
    </row>
    <row r="118" spans="2:65" s="1" customFormat="1" ht="6.95" customHeight="1">
      <c r="B118" s="31"/>
      <c r="L118" s="31"/>
    </row>
    <row r="119" spans="2:65" s="1" customFormat="1" ht="12" customHeight="1">
      <c r="B119" s="31"/>
      <c r="C119" s="26" t="s">
        <v>20</v>
      </c>
      <c r="F119" s="24" t="str">
        <f>F12</f>
        <v xml:space="preserve"> </v>
      </c>
      <c r="I119" s="26" t="s">
        <v>22</v>
      </c>
      <c r="J119" s="51" t="str">
        <f>IF(J12="","",J12)</f>
        <v>28. 11. 2023</v>
      </c>
      <c r="L119" s="31"/>
    </row>
    <row r="120" spans="2:65" s="1" customFormat="1" ht="6.95" customHeight="1">
      <c r="B120" s="31"/>
      <c r="L120" s="31"/>
    </row>
    <row r="121" spans="2:65" s="1" customFormat="1" ht="15.2" customHeight="1">
      <c r="B121" s="31"/>
      <c r="C121" s="26" t="s">
        <v>24</v>
      </c>
      <c r="F121" s="24" t="str">
        <f>E15</f>
        <v xml:space="preserve"> </v>
      </c>
      <c r="I121" s="26" t="s">
        <v>29</v>
      </c>
      <c r="J121" s="29" t="str">
        <f>E21</f>
        <v xml:space="preserve"> </v>
      </c>
      <c r="L121" s="31"/>
    </row>
    <row r="122" spans="2:65" s="1" customFormat="1" ht="15.2" customHeight="1">
      <c r="B122" s="31"/>
      <c r="C122" s="26" t="s">
        <v>27</v>
      </c>
      <c r="F122" s="24" t="str">
        <f>IF(E18="","",E18)</f>
        <v>Vyplň údaj</v>
      </c>
      <c r="I122" s="26" t="s">
        <v>31</v>
      </c>
      <c r="J122" s="29" t="str">
        <f>E24</f>
        <v xml:space="preserve"> </v>
      </c>
      <c r="L122" s="31"/>
    </row>
    <row r="123" spans="2:65" s="1" customFormat="1" ht="10.35" customHeight="1">
      <c r="B123" s="31"/>
      <c r="L123" s="31"/>
    </row>
    <row r="124" spans="2:65" s="9" customFormat="1" ht="29.25" customHeight="1">
      <c r="B124" s="109"/>
      <c r="C124" s="110" t="s">
        <v>105</v>
      </c>
      <c r="D124" s="111" t="s">
        <v>58</v>
      </c>
      <c r="E124" s="111" t="s">
        <v>54</v>
      </c>
      <c r="F124" s="111" t="s">
        <v>55</v>
      </c>
      <c r="G124" s="111" t="s">
        <v>106</v>
      </c>
      <c r="H124" s="111" t="s">
        <v>107</v>
      </c>
      <c r="I124" s="111" t="s">
        <v>108</v>
      </c>
      <c r="J124" s="111" t="s">
        <v>92</v>
      </c>
      <c r="K124" s="112" t="s">
        <v>109</v>
      </c>
      <c r="L124" s="109"/>
      <c r="M124" s="58" t="s">
        <v>1</v>
      </c>
      <c r="N124" s="59" t="s">
        <v>37</v>
      </c>
      <c r="O124" s="59" t="s">
        <v>110</v>
      </c>
      <c r="P124" s="59" t="s">
        <v>111</v>
      </c>
      <c r="Q124" s="59" t="s">
        <v>112</v>
      </c>
      <c r="R124" s="59" t="s">
        <v>113</v>
      </c>
      <c r="S124" s="59" t="s">
        <v>114</v>
      </c>
      <c r="T124" s="60" t="s">
        <v>115</v>
      </c>
    </row>
    <row r="125" spans="2:65" s="1" customFormat="1" ht="22.9" customHeight="1">
      <c r="B125" s="31"/>
      <c r="C125" s="63" t="s">
        <v>116</v>
      </c>
      <c r="J125" s="113">
        <f>BK125</f>
        <v>0</v>
      </c>
      <c r="L125" s="31"/>
      <c r="M125" s="61"/>
      <c r="N125" s="52"/>
      <c r="O125" s="52"/>
      <c r="P125" s="114">
        <f>P126+P156+P200+P209+P227+P258+P271+P421+P472</f>
        <v>0</v>
      </c>
      <c r="Q125" s="52"/>
      <c r="R125" s="114">
        <f>R126+R156+R200+R209+R227+R258+R271+R421+R472</f>
        <v>0</v>
      </c>
      <c r="S125" s="52"/>
      <c r="T125" s="115">
        <f>T126+T156+T200+T209+T227+T258+T271+T421+T472</f>
        <v>0</v>
      </c>
      <c r="AT125" s="16" t="s">
        <v>72</v>
      </c>
      <c r="AU125" s="16" t="s">
        <v>94</v>
      </c>
      <c r="BK125" s="116">
        <f>BK126+BK156+BK200+BK209+BK227+BK258+BK271+BK421+BK472</f>
        <v>0</v>
      </c>
    </row>
    <row r="126" spans="2:65" s="10" customFormat="1" ht="25.9" customHeight="1">
      <c r="B126" s="117"/>
      <c r="D126" s="118" t="s">
        <v>72</v>
      </c>
      <c r="E126" s="119" t="s">
        <v>117</v>
      </c>
      <c r="F126" s="119" t="s">
        <v>118</v>
      </c>
      <c r="I126" s="120"/>
      <c r="J126" s="108">
        <f>BK126</f>
        <v>0</v>
      </c>
      <c r="L126" s="117"/>
      <c r="M126" s="121"/>
      <c r="P126" s="122">
        <f>SUM(P127:P155)</f>
        <v>0</v>
      </c>
      <c r="R126" s="122">
        <f>SUM(R127:R155)</f>
        <v>0</v>
      </c>
      <c r="T126" s="123">
        <f>SUM(T127:T155)</f>
        <v>0</v>
      </c>
      <c r="AR126" s="118" t="s">
        <v>77</v>
      </c>
      <c r="AT126" s="124" t="s">
        <v>72</v>
      </c>
      <c r="AU126" s="124" t="s">
        <v>73</v>
      </c>
      <c r="AY126" s="118" t="s">
        <v>119</v>
      </c>
      <c r="BK126" s="125">
        <f>SUM(BK127:BK155)</f>
        <v>0</v>
      </c>
    </row>
    <row r="127" spans="2:65" s="1" customFormat="1" ht="16.5" customHeight="1">
      <c r="B127" s="126"/>
      <c r="C127" s="127" t="s">
        <v>77</v>
      </c>
      <c r="D127" s="127" t="s">
        <v>120</v>
      </c>
      <c r="E127" s="128" t="s">
        <v>121</v>
      </c>
      <c r="F127" s="129" t="s">
        <v>122</v>
      </c>
      <c r="G127" s="130" t="s">
        <v>123</v>
      </c>
      <c r="H127" s="131">
        <v>1418.5129999999999</v>
      </c>
      <c r="I127" s="132"/>
      <c r="J127" s="133">
        <f>ROUND(I127*H127,2)</f>
        <v>0</v>
      </c>
      <c r="K127" s="129" t="s">
        <v>124</v>
      </c>
      <c r="L127" s="31"/>
      <c r="M127" s="134" t="s">
        <v>1</v>
      </c>
      <c r="N127" s="135" t="s">
        <v>38</v>
      </c>
      <c r="P127" s="136">
        <f>O127*H127</f>
        <v>0</v>
      </c>
      <c r="Q127" s="136">
        <v>0</v>
      </c>
      <c r="R127" s="136">
        <f>Q127*H127</f>
        <v>0</v>
      </c>
      <c r="S127" s="136">
        <v>0</v>
      </c>
      <c r="T127" s="137">
        <f>S127*H127</f>
        <v>0</v>
      </c>
      <c r="AR127" s="138" t="s">
        <v>125</v>
      </c>
      <c r="AT127" s="138" t="s">
        <v>120</v>
      </c>
      <c r="AU127" s="138" t="s">
        <v>77</v>
      </c>
      <c r="AY127" s="16" t="s">
        <v>119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6" t="s">
        <v>77</v>
      </c>
      <c r="BK127" s="139">
        <f>ROUND(I127*H127,2)</f>
        <v>0</v>
      </c>
      <c r="BL127" s="16" t="s">
        <v>125</v>
      </c>
      <c r="BM127" s="138" t="s">
        <v>81</v>
      </c>
    </row>
    <row r="128" spans="2:65" s="1" customFormat="1" ht="11.25">
      <c r="B128" s="31"/>
      <c r="D128" s="140"/>
      <c r="F128" s="141"/>
      <c r="I128" s="142"/>
      <c r="L128" s="31"/>
      <c r="M128" s="143"/>
      <c r="T128" s="55"/>
      <c r="AT128" s="16" t="s">
        <v>126</v>
      </c>
      <c r="AU128" s="16" t="s">
        <v>77</v>
      </c>
    </row>
    <row r="129" spans="2:65" s="11" customFormat="1" ht="11.25">
      <c r="B129" s="144"/>
      <c r="D129" s="145" t="s">
        <v>127</v>
      </c>
      <c r="E129" s="146" t="s">
        <v>1</v>
      </c>
      <c r="F129" s="147" t="s">
        <v>128</v>
      </c>
      <c r="H129" s="146" t="s">
        <v>1</v>
      </c>
      <c r="I129" s="148"/>
      <c r="L129" s="144"/>
      <c r="M129" s="149"/>
      <c r="T129" s="150"/>
      <c r="AT129" s="146" t="s">
        <v>127</v>
      </c>
      <c r="AU129" s="146" t="s">
        <v>77</v>
      </c>
      <c r="AV129" s="11" t="s">
        <v>77</v>
      </c>
      <c r="AW129" s="11" t="s">
        <v>30</v>
      </c>
      <c r="AX129" s="11" t="s">
        <v>73</v>
      </c>
      <c r="AY129" s="146" t="s">
        <v>119</v>
      </c>
    </row>
    <row r="130" spans="2:65" s="11" customFormat="1" ht="11.25">
      <c r="B130" s="144"/>
      <c r="D130" s="145" t="s">
        <v>127</v>
      </c>
      <c r="E130" s="146" t="s">
        <v>1</v>
      </c>
      <c r="F130" s="147" t="s">
        <v>129</v>
      </c>
      <c r="H130" s="146" t="s">
        <v>1</v>
      </c>
      <c r="I130" s="148"/>
      <c r="L130" s="144"/>
      <c r="M130" s="149"/>
      <c r="T130" s="150"/>
      <c r="AT130" s="146" t="s">
        <v>127</v>
      </c>
      <c r="AU130" s="146" t="s">
        <v>77</v>
      </c>
      <c r="AV130" s="11" t="s">
        <v>77</v>
      </c>
      <c r="AW130" s="11" t="s">
        <v>30</v>
      </c>
      <c r="AX130" s="11" t="s">
        <v>73</v>
      </c>
      <c r="AY130" s="146" t="s">
        <v>119</v>
      </c>
    </row>
    <row r="131" spans="2:65" s="12" customFormat="1" ht="11.25">
      <c r="B131" s="151"/>
      <c r="D131" s="145" t="s">
        <v>127</v>
      </c>
      <c r="E131" s="152" t="s">
        <v>1</v>
      </c>
      <c r="F131" s="153" t="s">
        <v>130</v>
      </c>
      <c r="H131" s="154">
        <v>181.57400000000001</v>
      </c>
      <c r="I131" s="155"/>
      <c r="L131" s="151"/>
      <c r="M131" s="156"/>
      <c r="T131" s="157"/>
      <c r="AT131" s="152" t="s">
        <v>127</v>
      </c>
      <c r="AU131" s="152" t="s">
        <v>77</v>
      </c>
      <c r="AV131" s="12" t="s">
        <v>81</v>
      </c>
      <c r="AW131" s="12" t="s">
        <v>30</v>
      </c>
      <c r="AX131" s="12" t="s">
        <v>73</v>
      </c>
      <c r="AY131" s="152" t="s">
        <v>119</v>
      </c>
    </row>
    <row r="132" spans="2:65" s="11" customFormat="1" ht="11.25">
      <c r="B132" s="144"/>
      <c r="D132" s="145" t="s">
        <v>127</v>
      </c>
      <c r="E132" s="146" t="s">
        <v>1</v>
      </c>
      <c r="F132" s="147" t="s">
        <v>131</v>
      </c>
      <c r="H132" s="146" t="s">
        <v>1</v>
      </c>
      <c r="I132" s="148"/>
      <c r="L132" s="144"/>
      <c r="M132" s="149"/>
      <c r="T132" s="150"/>
      <c r="AT132" s="146" t="s">
        <v>127</v>
      </c>
      <c r="AU132" s="146" t="s">
        <v>77</v>
      </c>
      <c r="AV132" s="11" t="s">
        <v>77</v>
      </c>
      <c r="AW132" s="11" t="s">
        <v>30</v>
      </c>
      <c r="AX132" s="11" t="s">
        <v>73</v>
      </c>
      <c r="AY132" s="146" t="s">
        <v>119</v>
      </c>
    </row>
    <row r="133" spans="2:65" s="12" customFormat="1" ht="11.25">
      <c r="B133" s="151"/>
      <c r="D133" s="145" t="s">
        <v>127</v>
      </c>
      <c r="E133" s="152" t="s">
        <v>1</v>
      </c>
      <c r="F133" s="153" t="s">
        <v>132</v>
      </c>
      <c r="H133" s="154">
        <v>1236.9390000000001</v>
      </c>
      <c r="I133" s="155"/>
      <c r="L133" s="151"/>
      <c r="M133" s="156"/>
      <c r="T133" s="157"/>
      <c r="AT133" s="152" t="s">
        <v>127</v>
      </c>
      <c r="AU133" s="152" t="s">
        <v>77</v>
      </c>
      <c r="AV133" s="12" t="s">
        <v>81</v>
      </c>
      <c r="AW133" s="12" t="s">
        <v>30</v>
      </c>
      <c r="AX133" s="12" t="s">
        <v>73</v>
      </c>
      <c r="AY133" s="152" t="s">
        <v>119</v>
      </c>
    </row>
    <row r="134" spans="2:65" s="13" customFormat="1" ht="11.25">
      <c r="B134" s="158"/>
      <c r="D134" s="145" t="s">
        <v>127</v>
      </c>
      <c r="E134" s="159" t="s">
        <v>1</v>
      </c>
      <c r="F134" s="160" t="s">
        <v>133</v>
      </c>
      <c r="H134" s="161">
        <v>1418.5130000000001</v>
      </c>
      <c r="I134" s="162"/>
      <c r="L134" s="158"/>
      <c r="M134" s="163"/>
      <c r="T134" s="164"/>
      <c r="AT134" s="159" t="s">
        <v>127</v>
      </c>
      <c r="AU134" s="159" t="s">
        <v>77</v>
      </c>
      <c r="AV134" s="13" t="s">
        <v>125</v>
      </c>
      <c r="AW134" s="13" t="s">
        <v>30</v>
      </c>
      <c r="AX134" s="13" t="s">
        <v>77</v>
      </c>
      <c r="AY134" s="159" t="s">
        <v>119</v>
      </c>
    </row>
    <row r="135" spans="2:65" s="1" customFormat="1" ht="16.5" customHeight="1">
      <c r="B135" s="126"/>
      <c r="C135" s="127" t="s">
        <v>81</v>
      </c>
      <c r="D135" s="127" t="s">
        <v>120</v>
      </c>
      <c r="E135" s="128" t="s">
        <v>134</v>
      </c>
      <c r="F135" s="129" t="s">
        <v>135</v>
      </c>
      <c r="G135" s="130" t="s">
        <v>123</v>
      </c>
      <c r="H135" s="131">
        <v>317.10599999999999</v>
      </c>
      <c r="I135" s="132"/>
      <c r="J135" s="133">
        <f>ROUND(I135*H135,2)</f>
        <v>0</v>
      </c>
      <c r="K135" s="129" t="s">
        <v>124</v>
      </c>
      <c r="L135" s="31"/>
      <c r="M135" s="134" t="s">
        <v>1</v>
      </c>
      <c r="N135" s="135" t="s">
        <v>38</v>
      </c>
      <c r="P135" s="136">
        <f>O135*H135</f>
        <v>0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AR135" s="138" t="s">
        <v>125</v>
      </c>
      <c r="AT135" s="138" t="s">
        <v>120</v>
      </c>
      <c r="AU135" s="138" t="s">
        <v>77</v>
      </c>
      <c r="AY135" s="16" t="s">
        <v>119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6" t="s">
        <v>77</v>
      </c>
      <c r="BK135" s="139">
        <f>ROUND(I135*H135,2)</f>
        <v>0</v>
      </c>
      <c r="BL135" s="16" t="s">
        <v>125</v>
      </c>
      <c r="BM135" s="138" t="s">
        <v>125</v>
      </c>
    </row>
    <row r="136" spans="2:65" s="1" customFormat="1" ht="11.25">
      <c r="B136" s="31"/>
      <c r="D136" s="140"/>
      <c r="F136" s="141"/>
      <c r="I136" s="142"/>
      <c r="L136" s="31"/>
      <c r="M136" s="143"/>
      <c r="T136" s="55"/>
      <c r="AT136" s="16" t="s">
        <v>126</v>
      </c>
      <c r="AU136" s="16" t="s">
        <v>77</v>
      </c>
    </row>
    <row r="137" spans="2:65" s="11" customFormat="1" ht="11.25">
      <c r="B137" s="144"/>
      <c r="D137" s="145" t="s">
        <v>127</v>
      </c>
      <c r="E137" s="146" t="s">
        <v>1</v>
      </c>
      <c r="F137" s="147" t="s">
        <v>128</v>
      </c>
      <c r="H137" s="146" t="s">
        <v>1</v>
      </c>
      <c r="I137" s="148"/>
      <c r="L137" s="144"/>
      <c r="M137" s="149"/>
      <c r="T137" s="150"/>
      <c r="AT137" s="146" t="s">
        <v>127</v>
      </c>
      <c r="AU137" s="146" t="s">
        <v>77</v>
      </c>
      <c r="AV137" s="11" t="s">
        <v>77</v>
      </c>
      <c r="AW137" s="11" t="s">
        <v>30</v>
      </c>
      <c r="AX137" s="11" t="s">
        <v>73</v>
      </c>
      <c r="AY137" s="146" t="s">
        <v>119</v>
      </c>
    </row>
    <row r="138" spans="2:65" s="11" customFormat="1" ht="11.25">
      <c r="B138" s="144"/>
      <c r="D138" s="145" t="s">
        <v>127</v>
      </c>
      <c r="E138" s="146" t="s">
        <v>1</v>
      </c>
      <c r="F138" s="147" t="s">
        <v>136</v>
      </c>
      <c r="H138" s="146" t="s">
        <v>1</v>
      </c>
      <c r="I138" s="148"/>
      <c r="L138" s="144"/>
      <c r="M138" s="149"/>
      <c r="T138" s="150"/>
      <c r="AT138" s="146" t="s">
        <v>127</v>
      </c>
      <c r="AU138" s="146" t="s">
        <v>77</v>
      </c>
      <c r="AV138" s="11" t="s">
        <v>77</v>
      </c>
      <c r="AW138" s="11" t="s">
        <v>30</v>
      </c>
      <c r="AX138" s="11" t="s">
        <v>73</v>
      </c>
      <c r="AY138" s="146" t="s">
        <v>119</v>
      </c>
    </row>
    <row r="139" spans="2:65" s="12" customFormat="1" ht="22.5">
      <c r="B139" s="151"/>
      <c r="D139" s="145" t="s">
        <v>127</v>
      </c>
      <c r="E139" s="152" t="s">
        <v>1</v>
      </c>
      <c r="F139" s="153" t="s">
        <v>137</v>
      </c>
      <c r="H139" s="154">
        <v>112.626</v>
      </c>
      <c r="I139" s="155"/>
      <c r="L139" s="151"/>
      <c r="M139" s="156"/>
      <c r="T139" s="157"/>
      <c r="AT139" s="152" t="s">
        <v>127</v>
      </c>
      <c r="AU139" s="152" t="s">
        <v>77</v>
      </c>
      <c r="AV139" s="12" t="s">
        <v>81</v>
      </c>
      <c r="AW139" s="12" t="s">
        <v>30</v>
      </c>
      <c r="AX139" s="12" t="s">
        <v>73</v>
      </c>
      <c r="AY139" s="152" t="s">
        <v>119</v>
      </c>
    </row>
    <row r="140" spans="2:65" s="11" customFormat="1" ht="11.25">
      <c r="B140" s="144"/>
      <c r="D140" s="145" t="s">
        <v>127</v>
      </c>
      <c r="E140" s="146" t="s">
        <v>1</v>
      </c>
      <c r="F140" s="147" t="s">
        <v>138</v>
      </c>
      <c r="H140" s="146" t="s">
        <v>1</v>
      </c>
      <c r="I140" s="148"/>
      <c r="L140" s="144"/>
      <c r="M140" s="149"/>
      <c r="T140" s="150"/>
      <c r="AT140" s="146" t="s">
        <v>127</v>
      </c>
      <c r="AU140" s="146" t="s">
        <v>77</v>
      </c>
      <c r="AV140" s="11" t="s">
        <v>77</v>
      </c>
      <c r="AW140" s="11" t="s">
        <v>30</v>
      </c>
      <c r="AX140" s="11" t="s">
        <v>73</v>
      </c>
      <c r="AY140" s="146" t="s">
        <v>119</v>
      </c>
    </row>
    <row r="141" spans="2:65" s="12" customFormat="1" ht="11.25">
      <c r="B141" s="151"/>
      <c r="D141" s="145" t="s">
        <v>127</v>
      </c>
      <c r="E141" s="152" t="s">
        <v>1</v>
      </c>
      <c r="F141" s="153" t="s">
        <v>139</v>
      </c>
      <c r="H141" s="154">
        <v>96.575999999999993</v>
      </c>
      <c r="I141" s="155"/>
      <c r="L141" s="151"/>
      <c r="M141" s="156"/>
      <c r="T141" s="157"/>
      <c r="AT141" s="152" t="s">
        <v>127</v>
      </c>
      <c r="AU141" s="152" t="s">
        <v>77</v>
      </c>
      <c r="AV141" s="12" t="s">
        <v>81</v>
      </c>
      <c r="AW141" s="12" t="s">
        <v>30</v>
      </c>
      <c r="AX141" s="12" t="s">
        <v>73</v>
      </c>
      <c r="AY141" s="152" t="s">
        <v>119</v>
      </c>
    </row>
    <row r="142" spans="2:65" s="11" customFormat="1" ht="11.25">
      <c r="B142" s="144"/>
      <c r="D142" s="145" t="s">
        <v>127</v>
      </c>
      <c r="E142" s="146" t="s">
        <v>1</v>
      </c>
      <c r="F142" s="147" t="s">
        <v>140</v>
      </c>
      <c r="H142" s="146" t="s">
        <v>1</v>
      </c>
      <c r="I142" s="148"/>
      <c r="L142" s="144"/>
      <c r="M142" s="149"/>
      <c r="T142" s="150"/>
      <c r="AT142" s="146" t="s">
        <v>127</v>
      </c>
      <c r="AU142" s="146" t="s">
        <v>77</v>
      </c>
      <c r="AV142" s="11" t="s">
        <v>77</v>
      </c>
      <c r="AW142" s="11" t="s">
        <v>30</v>
      </c>
      <c r="AX142" s="11" t="s">
        <v>73</v>
      </c>
      <c r="AY142" s="146" t="s">
        <v>119</v>
      </c>
    </row>
    <row r="143" spans="2:65" s="12" customFormat="1" ht="11.25">
      <c r="B143" s="151"/>
      <c r="D143" s="145" t="s">
        <v>127</v>
      </c>
      <c r="E143" s="152" t="s">
        <v>1</v>
      </c>
      <c r="F143" s="153" t="s">
        <v>141</v>
      </c>
      <c r="H143" s="154">
        <v>107.904</v>
      </c>
      <c r="I143" s="155"/>
      <c r="L143" s="151"/>
      <c r="M143" s="156"/>
      <c r="T143" s="157"/>
      <c r="AT143" s="152" t="s">
        <v>127</v>
      </c>
      <c r="AU143" s="152" t="s">
        <v>77</v>
      </c>
      <c r="AV143" s="12" t="s">
        <v>81</v>
      </c>
      <c r="AW143" s="12" t="s">
        <v>30</v>
      </c>
      <c r="AX143" s="12" t="s">
        <v>73</v>
      </c>
      <c r="AY143" s="152" t="s">
        <v>119</v>
      </c>
    </row>
    <row r="144" spans="2:65" s="13" customFormat="1" ht="11.25">
      <c r="B144" s="158"/>
      <c r="D144" s="145" t="s">
        <v>127</v>
      </c>
      <c r="E144" s="159" t="s">
        <v>1</v>
      </c>
      <c r="F144" s="160" t="s">
        <v>133</v>
      </c>
      <c r="H144" s="161">
        <v>317.10599999999999</v>
      </c>
      <c r="I144" s="162"/>
      <c r="L144" s="158"/>
      <c r="M144" s="163"/>
      <c r="T144" s="164"/>
      <c r="AT144" s="159" t="s">
        <v>127</v>
      </c>
      <c r="AU144" s="159" t="s">
        <v>77</v>
      </c>
      <c r="AV144" s="13" t="s">
        <v>125</v>
      </c>
      <c r="AW144" s="13" t="s">
        <v>30</v>
      </c>
      <c r="AX144" s="13" t="s">
        <v>77</v>
      </c>
      <c r="AY144" s="159" t="s">
        <v>119</v>
      </c>
    </row>
    <row r="145" spans="2:65" s="1" customFormat="1" ht="33" customHeight="1">
      <c r="B145" s="126"/>
      <c r="C145" s="127" t="s">
        <v>84</v>
      </c>
      <c r="D145" s="127" t="s">
        <v>120</v>
      </c>
      <c r="E145" s="128" t="s">
        <v>142</v>
      </c>
      <c r="F145" s="129" t="s">
        <v>143</v>
      </c>
      <c r="G145" s="130" t="s">
        <v>123</v>
      </c>
      <c r="H145" s="131">
        <v>790.8</v>
      </c>
      <c r="I145" s="132"/>
      <c r="J145" s="133">
        <f>ROUND(I145*H145,2)</f>
        <v>0</v>
      </c>
      <c r="K145" s="129" t="s">
        <v>1</v>
      </c>
      <c r="L145" s="31"/>
      <c r="M145" s="134" t="s">
        <v>1</v>
      </c>
      <c r="N145" s="135" t="s">
        <v>38</v>
      </c>
      <c r="P145" s="136">
        <f>O145*H145</f>
        <v>0</v>
      </c>
      <c r="Q145" s="136">
        <v>0</v>
      </c>
      <c r="R145" s="136">
        <f>Q145*H145</f>
        <v>0</v>
      </c>
      <c r="S145" s="136">
        <v>0</v>
      </c>
      <c r="T145" s="137">
        <f>S145*H145</f>
        <v>0</v>
      </c>
      <c r="AR145" s="138" t="s">
        <v>125</v>
      </c>
      <c r="AT145" s="138" t="s">
        <v>120</v>
      </c>
      <c r="AU145" s="138" t="s">
        <v>77</v>
      </c>
      <c r="AY145" s="16" t="s">
        <v>119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6" t="s">
        <v>77</v>
      </c>
      <c r="BK145" s="139">
        <f>ROUND(I145*H145,2)</f>
        <v>0</v>
      </c>
      <c r="BL145" s="16" t="s">
        <v>125</v>
      </c>
      <c r="BM145" s="138" t="s">
        <v>144</v>
      </c>
    </row>
    <row r="146" spans="2:65" s="11" customFormat="1" ht="11.25">
      <c r="B146" s="144"/>
      <c r="D146" s="145" t="s">
        <v>127</v>
      </c>
      <c r="E146" s="146" t="s">
        <v>1</v>
      </c>
      <c r="F146" s="147" t="s">
        <v>145</v>
      </c>
      <c r="H146" s="146" t="s">
        <v>1</v>
      </c>
      <c r="I146" s="148"/>
      <c r="L146" s="144"/>
      <c r="M146" s="149"/>
      <c r="T146" s="150"/>
      <c r="AT146" s="146" t="s">
        <v>127</v>
      </c>
      <c r="AU146" s="146" t="s">
        <v>77</v>
      </c>
      <c r="AV146" s="11" t="s">
        <v>77</v>
      </c>
      <c r="AW146" s="11" t="s">
        <v>30</v>
      </c>
      <c r="AX146" s="11" t="s">
        <v>73</v>
      </c>
      <c r="AY146" s="146" t="s">
        <v>119</v>
      </c>
    </row>
    <row r="147" spans="2:65" s="11" customFormat="1" ht="11.25">
      <c r="B147" s="144"/>
      <c r="D147" s="145" t="s">
        <v>127</v>
      </c>
      <c r="E147" s="146" t="s">
        <v>1</v>
      </c>
      <c r="F147" s="147" t="s">
        <v>146</v>
      </c>
      <c r="H147" s="146" t="s">
        <v>1</v>
      </c>
      <c r="I147" s="148"/>
      <c r="L147" s="144"/>
      <c r="M147" s="149"/>
      <c r="T147" s="150"/>
      <c r="AT147" s="146" t="s">
        <v>127</v>
      </c>
      <c r="AU147" s="146" t="s">
        <v>77</v>
      </c>
      <c r="AV147" s="11" t="s">
        <v>77</v>
      </c>
      <c r="AW147" s="11" t="s">
        <v>30</v>
      </c>
      <c r="AX147" s="11" t="s">
        <v>73</v>
      </c>
      <c r="AY147" s="146" t="s">
        <v>119</v>
      </c>
    </row>
    <row r="148" spans="2:65" s="12" customFormat="1" ht="22.5">
      <c r="B148" s="151"/>
      <c r="D148" s="145" t="s">
        <v>127</v>
      </c>
      <c r="E148" s="152" t="s">
        <v>1</v>
      </c>
      <c r="F148" s="153" t="s">
        <v>147</v>
      </c>
      <c r="H148" s="154">
        <v>511.05</v>
      </c>
      <c r="I148" s="155"/>
      <c r="L148" s="151"/>
      <c r="M148" s="156"/>
      <c r="T148" s="157"/>
      <c r="AT148" s="152" t="s">
        <v>127</v>
      </c>
      <c r="AU148" s="152" t="s">
        <v>77</v>
      </c>
      <c r="AV148" s="12" t="s">
        <v>81</v>
      </c>
      <c r="AW148" s="12" t="s">
        <v>30</v>
      </c>
      <c r="AX148" s="12" t="s">
        <v>73</v>
      </c>
      <c r="AY148" s="152" t="s">
        <v>119</v>
      </c>
    </row>
    <row r="149" spans="2:65" s="11" customFormat="1" ht="11.25">
      <c r="B149" s="144"/>
      <c r="D149" s="145" t="s">
        <v>127</v>
      </c>
      <c r="E149" s="146" t="s">
        <v>1</v>
      </c>
      <c r="F149" s="147" t="s">
        <v>148</v>
      </c>
      <c r="H149" s="146" t="s">
        <v>1</v>
      </c>
      <c r="I149" s="148"/>
      <c r="L149" s="144"/>
      <c r="M149" s="149"/>
      <c r="T149" s="150"/>
      <c r="AT149" s="146" t="s">
        <v>127</v>
      </c>
      <c r="AU149" s="146" t="s">
        <v>77</v>
      </c>
      <c r="AV149" s="11" t="s">
        <v>77</v>
      </c>
      <c r="AW149" s="11" t="s">
        <v>30</v>
      </c>
      <c r="AX149" s="11" t="s">
        <v>73</v>
      </c>
      <c r="AY149" s="146" t="s">
        <v>119</v>
      </c>
    </row>
    <row r="150" spans="2:65" s="12" customFormat="1" ht="11.25">
      <c r="B150" s="151"/>
      <c r="D150" s="145" t="s">
        <v>127</v>
      </c>
      <c r="E150" s="152" t="s">
        <v>1</v>
      </c>
      <c r="F150" s="153" t="s">
        <v>149</v>
      </c>
      <c r="H150" s="154">
        <v>279.75</v>
      </c>
      <c r="I150" s="155"/>
      <c r="L150" s="151"/>
      <c r="M150" s="156"/>
      <c r="T150" s="157"/>
      <c r="AT150" s="152" t="s">
        <v>127</v>
      </c>
      <c r="AU150" s="152" t="s">
        <v>77</v>
      </c>
      <c r="AV150" s="12" t="s">
        <v>81</v>
      </c>
      <c r="AW150" s="12" t="s">
        <v>30</v>
      </c>
      <c r="AX150" s="12" t="s">
        <v>73</v>
      </c>
      <c r="AY150" s="152" t="s">
        <v>119</v>
      </c>
    </row>
    <row r="151" spans="2:65" s="13" customFormat="1" ht="11.25">
      <c r="B151" s="158"/>
      <c r="D151" s="145" t="s">
        <v>127</v>
      </c>
      <c r="E151" s="159" t="s">
        <v>1</v>
      </c>
      <c r="F151" s="160" t="s">
        <v>133</v>
      </c>
      <c r="H151" s="161">
        <v>790.8</v>
      </c>
      <c r="I151" s="162"/>
      <c r="L151" s="158"/>
      <c r="M151" s="163"/>
      <c r="T151" s="164"/>
      <c r="AT151" s="159" t="s">
        <v>127</v>
      </c>
      <c r="AU151" s="159" t="s">
        <v>77</v>
      </c>
      <c r="AV151" s="13" t="s">
        <v>125</v>
      </c>
      <c r="AW151" s="13" t="s">
        <v>30</v>
      </c>
      <c r="AX151" s="13" t="s">
        <v>77</v>
      </c>
      <c r="AY151" s="159" t="s">
        <v>119</v>
      </c>
    </row>
    <row r="152" spans="2:65" s="1" customFormat="1" ht="24.2" customHeight="1">
      <c r="B152" s="126"/>
      <c r="C152" s="127" t="s">
        <v>125</v>
      </c>
      <c r="D152" s="127" t="s">
        <v>120</v>
      </c>
      <c r="E152" s="128" t="s">
        <v>150</v>
      </c>
      <c r="F152" s="129" t="s">
        <v>151</v>
      </c>
      <c r="G152" s="130" t="s">
        <v>123</v>
      </c>
      <c r="H152" s="131">
        <v>790.8</v>
      </c>
      <c r="I152" s="132"/>
      <c r="J152" s="133">
        <f>ROUND(I152*H152,2)</f>
        <v>0</v>
      </c>
      <c r="K152" s="129" t="s">
        <v>1</v>
      </c>
      <c r="L152" s="31"/>
      <c r="M152" s="134" t="s">
        <v>1</v>
      </c>
      <c r="N152" s="135" t="s">
        <v>38</v>
      </c>
      <c r="P152" s="136">
        <f>O152*H152</f>
        <v>0</v>
      </c>
      <c r="Q152" s="136">
        <v>0</v>
      </c>
      <c r="R152" s="136">
        <f>Q152*H152</f>
        <v>0</v>
      </c>
      <c r="S152" s="136">
        <v>0</v>
      </c>
      <c r="T152" s="137">
        <f>S152*H152</f>
        <v>0</v>
      </c>
      <c r="AR152" s="138" t="s">
        <v>125</v>
      </c>
      <c r="AT152" s="138" t="s">
        <v>120</v>
      </c>
      <c r="AU152" s="138" t="s">
        <v>77</v>
      </c>
      <c r="AY152" s="16" t="s">
        <v>119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6" t="s">
        <v>77</v>
      </c>
      <c r="BK152" s="139">
        <f>ROUND(I152*H152,2)</f>
        <v>0</v>
      </c>
      <c r="BL152" s="16" t="s">
        <v>125</v>
      </c>
      <c r="BM152" s="138" t="s">
        <v>152</v>
      </c>
    </row>
    <row r="153" spans="2:65" s="11" customFormat="1" ht="11.25">
      <c r="B153" s="144"/>
      <c r="D153" s="145" t="s">
        <v>127</v>
      </c>
      <c r="E153" s="146" t="s">
        <v>1</v>
      </c>
      <c r="F153" s="147" t="s">
        <v>153</v>
      </c>
      <c r="H153" s="146" t="s">
        <v>1</v>
      </c>
      <c r="I153" s="148"/>
      <c r="L153" s="144"/>
      <c r="M153" s="149"/>
      <c r="T153" s="150"/>
      <c r="AT153" s="146" t="s">
        <v>127</v>
      </c>
      <c r="AU153" s="146" t="s">
        <v>77</v>
      </c>
      <c r="AV153" s="11" t="s">
        <v>77</v>
      </c>
      <c r="AW153" s="11" t="s">
        <v>30</v>
      </c>
      <c r="AX153" s="11" t="s">
        <v>73</v>
      </c>
      <c r="AY153" s="146" t="s">
        <v>119</v>
      </c>
    </row>
    <row r="154" spans="2:65" s="12" customFormat="1" ht="11.25">
      <c r="B154" s="151"/>
      <c r="D154" s="145" t="s">
        <v>127</v>
      </c>
      <c r="E154" s="152" t="s">
        <v>1</v>
      </c>
      <c r="F154" s="153" t="s">
        <v>154</v>
      </c>
      <c r="H154" s="154">
        <v>790.8</v>
      </c>
      <c r="I154" s="155"/>
      <c r="L154" s="151"/>
      <c r="M154" s="156"/>
      <c r="T154" s="157"/>
      <c r="AT154" s="152" t="s">
        <v>127</v>
      </c>
      <c r="AU154" s="152" t="s">
        <v>77</v>
      </c>
      <c r="AV154" s="12" t="s">
        <v>81</v>
      </c>
      <c r="AW154" s="12" t="s">
        <v>30</v>
      </c>
      <c r="AX154" s="12" t="s">
        <v>73</v>
      </c>
      <c r="AY154" s="152" t="s">
        <v>119</v>
      </c>
    </row>
    <row r="155" spans="2:65" s="13" customFormat="1" ht="11.25">
      <c r="B155" s="158"/>
      <c r="D155" s="145" t="s">
        <v>127</v>
      </c>
      <c r="E155" s="159" t="s">
        <v>1</v>
      </c>
      <c r="F155" s="160" t="s">
        <v>133</v>
      </c>
      <c r="H155" s="161">
        <v>790.8</v>
      </c>
      <c r="I155" s="162"/>
      <c r="L155" s="158"/>
      <c r="M155" s="163"/>
      <c r="T155" s="164"/>
      <c r="AT155" s="159" t="s">
        <v>127</v>
      </c>
      <c r="AU155" s="159" t="s">
        <v>77</v>
      </c>
      <c r="AV155" s="13" t="s">
        <v>125</v>
      </c>
      <c r="AW155" s="13" t="s">
        <v>30</v>
      </c>
      <c r="AX155" s="13" t="s">
        <v>77</v>
      </c>
      <c r="AY155" s="159" t="s">
        <v>119</v>
      </c>
    </row>
    <row r="156" spans="2:65" s="10" customFormat="1" ht="25.9" customHeight="1">
      <c r="B156" s="117"/>
      <c r="D156" s="118" t="s">
        <v>72</v>
      </c>
      <c r="E156" s="119" t="s">
        <v>155</v>
      </c>
      <c r="F156" s="119" t="s">
        <v>156</v>
      </c>
      <c r="I156" s="120"/>
      <c r="J156" s="108">
        <f>BK156</f>
        <v>0</v>
      </c>
      <c r="L156" s="117"/>
      <c r="M156" s="121"/>
      <c r="P156" s="122">
        <f>SUM(P157:P199)</f>
        <v>0</v>
      </c>
      <c r="R156" s="122">
        <f>SUM(R157:R199)</f>
        <v>0</v>
      </c>
      <c r="T156" s="123">
        <f>SUM(T157:T199)</f>
        <v>0</v>
      </c>
      <c r="AR156" s="118" t="s">
        <v>77</v>
      </c>
      <c r="AT156" s="124" t="s">
        <v>72</v>
      </c>
      <c r="AU156" s="124" t="s">
        <v>73</v>
      </c>
      <c r="AY156" s="118" t="s">
        <v>119</v>
      </c>
      <c r="BK156" s="125">
        <f>SUM(BK157:BK199)</f>
        <v>0</v>
      </c>
    </row>
    <row r="157" spans="2:65" s="1" customFormat="1" ht="44.25" customHeight="1">
      <c r="B157" s="126"/>
      <c r="C157" s="127" t="s">
        <v>157</v>
      </c>
      <c r="D157" s="127" t="s">
        <v>120</v>
      </c>
      <c r="E157" s="128" t="s">
        <v>158</v>
      </c>
      <c r="F157" s="129" t="s">
        <v>159</v>
      </c>
      <c r="G157" s="130" t="s">
        <v>160</v>
      </c>
      <c r="H157" s="131">
        <v>1</v>
      </c>
      <c r="I157" s="132"/>
      <c r="J157" s="133">
        <f>ROUND(I157*H157,2)</f>
        <v>0</v>
      </c>
      <c r="K157" s="129" t="s">
        <v>1</v>
      </c>
      <c r="L157" s="31"/>
      <c r="M157" s="134" t="s">
        <v>1</v>
      </c>
      <c r="N157" s="135" t="s">
        <v>38</v>
      </c>
      <c r="P157" s="136">
        <f>O157*H157</f>
        <v>0</v>
      </c>
      <c r="Q157" s="136">
        <v>0</v>
      </c>
      <c r="R157" s="136">
        <f>Q157*H157</f>
        <v>0</v>
      </c>
      <c r="S157" s="136">
        <v>0</v>
      </c>
      <c r="T157" s="137">
        <f>S157*H157</f>
        <v>0</v>
      </c>
      <c r="AR157" s="138" t="s">
        <v>125</v>
      </c>
      <c r="AT157" s="138" t="s">
        <v>120</v>
      </c>
      <c r="AU157" s="138" t="s">
        <v>77</v>
      </c>
      <c r="AY157" s="16" t="s">
        <v>119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6" t="s">
        <v>77</v>
      </c>
      <c r="BK157" s="139">
        <f>ROUND(I157*H157,2)</f>
        <v>0</v>
      </c>
      <c r="BL157" s="16" t="s">
        <v>125</v>
      </c>
      <c r="BM157" s="138" t="s">
        <v>161</v>
      </c>
    </row>
    <row r="158" spans="2:65" s="11" customFormat="1" ht="11.25">
      <c r="B158" s="144"/>
      <c r="D158" s="145" t="s">
        <v>127</v>
      </c>
      <c r="E158" s="146" t="s">
        <v>1</v>
      </c>
      <c r="F158" s="147" t="s">
        <v>162</v>
      </c>
      <c r="H158" s="146" t="s">
        <v>1</v>
      </c>
      <c r="I158" s="148"/>
      <c r="L158" s="144"/>
      <c r="M158" s="149"/>
      <c r="T158" s="150"/>
      <c r="AT158" s="146" t="s">
        <v>127</v>
      </c>
      <c r="AU158" s="146" t="s">
        <v>77</v>
      </c>
      <c r="AV158" s="11" t="s">
        <v>77</v>
      </c>
      <c r="AW158" s="11" t="s">
        <v>30</v>
      </c>
      <c r="AX158" s="11" t="s">
        <v>73</v>
      </c>
      <c r="AY158" s="146" t="s">
        <v>119</v>
      </c>
    </row>
    <row r="159" spans="2:65" s="11" customFormat="1" ht="11.25">
      <c r="B159" s="144"/>
      <c r="D159" s="145" t="s">
        <v>127</v>
      </c>
      <c r="E159" s="146" t="s">
        <v>1</v>
      </c>
      <c r="F159" s="147" t="s">
        <v>163</v>
      </c>
      <c r="H159" s="146" t="s">
        <v>1</v>
      </c>
      <c r="I159" s="148"/>
      <c r="L159" s="144"/>
      <c r="M159" s="149"/>
      <c r="T159" s="150"/>
      <c r="AT159" s="146" t="s">
        <v>127</v>
      </c>
      <c r="AU159" s="146" t="s">
        <v>77</v>
      </c>
      <c r="AV159" s="11" t="s">
        <v>77</v>
      </c>
      <c r="AW159" s="11" t="s">
        <v>30</v>
      </c>
      <c r="AX159" s="11" t="s">
        <v>73</v>
      </c>
      <c r="AY159" s="146" t="s">
        <v>119</v>
      </c>
    </row>
    <row r="160" spans="2:65" s="12" customFormat="1" ht="11.25">
      <c r="B160" s="151"/>
      <c r="D160" s="145" t="s">
        <v>127</v>
      </c>
      <c r="E160" s="152" t="s">
        <v>1</v>
      </c>
      <c r="F160" s="153" t="s">
        <v>77</v>
      </c>
      <c r="H160" s="154">
        <v>1</v>
      </c>
      <c r="I160" s="155"/>
      <c r="L160" s="151"/>
      <c r="M160" s="156"/>
      <c r="T160" s="157"/>
      <c r="AT160" s="152" t="s">
        <v>127</v>
      </c>
      <c r="AU160" s="152" t="s">
        <v>77</v>
      </c>
      <c r="AV160" s="12" t="s">
        <v>81</v>
      </c>
      <c r="AW160" s="12" t="s">
        <v>30</v>
      </c>
      <c r="AX160" s="12" t="s">
        <v>73</v>
      </c>
      <c r="AY160" s="152" t="s">
        <v>119</v>
      </c>
    </row>
    <row r="161" spans="2:65" s="13" customFormat="1" ht="11.25">
      <c r="B161" s="158"/>
      <c r="D161" s="145" t="s">
        <v>127</v>
      </c>
      <c r="E161" s="159" t="s">
        <v>1</v>
      </c>
      <c r="F161" s="160" t="s">
        <v>133</v>
      </c>
      <c r="H161" s="161">
        <v>1</v>
      </c>
      <c r="I161" s="162"/>
      <c r="L161" s="158"/>
      <c r="M161" s="163"/>
      <c r="T161" s="164"/>
      <c r="AT161" s="159" t="s">
        <v>127</v>
      </c>
      <c r="AU161" s="159" t="s">
        <v>77</v>
      </c>
      <c r="AV161" s="13" t="s">
        <v>125</v>
      </c>
      <c r="AW161" s="13" t="s">
        <v>30</v>
      </c>
      <c r="AX161" s="13" t="s">
        <v>77</v>
      </c>
      <c r="AY161" s="159" t="s">
        <v>119</v>
      </c>
    </row>
    <row r="162" spans="2:65" s="1" customFormat="1" ht="49.15" customHeight="1">
      <c r="B162" s="126"/>
      <c r="C162" s="127" t="s">
        <v>144</v>
      </c>
      <c r="D162" s="127" t="s">
        <v>120</v>
      </c>
      <c r="E162" s="128" t="s">
        <v>164</v>
      </c>
      <c r="F162" s="129" t="s">
        <v>165</v>
      </c>
      <c r="G162" s="130" t="s">
        <v>160</v>
      </c>
      <c r="H162" s="131">
        <v>30</v>
      </c>
      <c r="I162" s="132"/>
      <c r="J162" s="133">
        <f>ROUND(I162*H162,2)</f>
        <v>0</v>
      </c>
      <c r="K162" s="129" t="s">
        <v>1</v>
      </c>
      <c r="L162" s="31"/>
      <c r="M162" s="134" t="s">
        <v>1</v>
      </c>
      <c r="N162" s="135" t="s">
        <v>38</v>
      </c>
      <c r="P162" s="136">
        <f>O162*H162</f>
        <v>0</v>
      </c>
      <c r="Q162" s="136">
        <v>0</v>
      </c>
      <c r="R162" s="136">
        <f>Q162*H162</f>
        <v>0</v>
      </c>
      <c r="S162" s="136">
        <v>0</v>
      </c>
      <c r="T162" s="137">
        <f>S162*H162</f>
        <v>0</v>
      </c>
      <c r="AR162" s="138" t="s">
        <v>125</v>
      </c>
      <c r="AT162" s="138" t="s">
        <v>120</v>
      </c>
      <c r="AU162" s="138" t="s">
        <v>77</v>
      </c>
      <c r="AY162" s="16" t="s">
        <v>119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6" t="s">
        <v>77</v>
      </c>
      <c r="BK162" s="139">
        <f>ROUND(I162*H162,2)</f>
        <v>0</v>
      </c>
      <c r="BL162" s="16" t="s">
        <v>125</v>
      </c>
      <c r="BM162" s="138" t="s">
        <v>166</v>
      </c>
    </row>
    <row r="163" spans="2:65" s="12" customFormat="1" ht="11.25">
      <c r="B163" s="151"/>
      <c r="D163" s="145" t="s">
        <v>127</v>
      </c>
      <c r="E163" s="152" t="s">
        <v>1</v>
      </c>
      <c r="F163" s="153" t="s">
        <v>167</v>
      </c>
      <c r="H163" s="154">
        <v>30</v>
      </c>
      <c r="I163" s="155"/>
      <c r="L163" s="151"/>
      <c r="M163" s="156"/>
      <c r="T163" s="157"/>
      <c r="AT163" s="152" t="s">
        <v>127</v>
      </c>
      <c r="AU163" s="152" t="s">
        <v>77</v>
      </c>
      <c r="AV163" s="12" t="s">
        <v>81</v>
      </c>
      <c r="AW163" s="12" t="s">
        <v>30</v>
      </c>
      <c r="AX163" s="12" t="s">
        <v>73</v>
      </c>
      <c r="AY163" s="152" t="s">
        <v>119</v>
      </c>
    </row>
    <row r="164" spans="2:65" s="13" customFormat="1" ht="11.25">
      <c r="B164" s="158"/>
      <c r="D164" s="145" t="s">
        <v>127</v>
      </c>
      <c r="E164" s="159" t="s">
        <v>1</v>
      </c>
      <c r="F164" s="160" t="s">
        <v>133</v>
      </c>
      <c r="H164" s="161">
        <v>30</v>
      </c>
      <c r="I164" s="162"/>
      <c r="L164" s="158"/>
      <c r="M164" s="163"/>
      <c r="T164" s="164"/>
      <c r="AT164" s="159" t="s">
        <v>127</v>
      </c>
      <c r="AU164" s="159" t="s">
        <v>77</v>
      </c>
      <c r="AV164" s="13" t="s">
        <v>125</v>
      </c>
      <c r="AW164" s="13" t="s">
        <v>30</v>
      </c>
      <c r="AX164" s="13" t="s">
        <v>77</v>
      </c>
      <c r="AY164" s="159" t="s">
        <v>119</v>
      </c>
    </row>
    <row r="165" spans="2:65" s="1" customFormat="1" ht="33" customHeight="1">
      <c r="B165" s="126"/>
      <c r="C165" s="127" t="s">
        <v>168</v>
      </c>
      <c r="D165" s="127" t="s">
        <v>120</v>
      </c>
      <c r="E165" s="128" t="s">
        <v>169</v>
      </c>
      <c r="F165" s="129" t="s">
        <v>170</v>
      </c>
      <c r="G165" s="130" t="s">
        <v>160</v>
      </c>
      <c r="H165" s="131">
        <v>1</v>
      </c>
      <c r="I165" s="132"/>
      <c r="J165" s="133">
        <f>ROUND(I165*H165,2)</f>
        <v>0</v>
      </c>
      <c r="K165" s="129" t="s">
        <v>124</v>
      </c>
      <c r="L165" s="31"/>
      <c r="M165" s="134" t="s">
        <v>1</v>
      </c>
      <c r="N165" s="135" t="s">
        <v>38</v>
      </c>
      <c r="P165" s="136">
        <f>O165*H165</f>
        <v>0</v>
      </c>
      <c r="Q165" s="136">
        <v>0</v>
      </c>
      <c r="R165" s="136">
        <f>Q165*H165</f>
        <v>0</v>
      </c>
      <c r="S165" s="136">
        <v>0</v>
      </c>
      <c r="T165" s="137">
        <f>S165*H165</f>
        <v>0</v>
      </c>
      <c r="AR165" s="138" t="s">
        <v>125</v>
      </c>
      <c r="AT165" s="138" t="s">
        <v>120</v>
      </c>
      <c r="AU165" s="138" t="s">
        <v>77</v>
      </c>
      <c r="AY165" s="16" t="s">
        <v>119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6" t="s">
        <v>77</v>
      </c>
      <c r="BK165" s="139">
        <f>ROUND(I165*H165,2)</f>
        <v>0</v>
      </c>
      <c r="BL165" s="16" t="s">
        <v>125</v>
      </c>
      <c r="BM165" s="138" t="s">
        <v>171</v>
      </c>
    </row>
    <row r="166" spans="2:65" s="1" customFormat="1" ht="11.25">
      <c r="B166" s="31"/>
      <c r="D166" s="140"/>
      <c r="F166" s="141"/>
      <c r="I166" s="142"/>
      <c r="L166" s="31"/>
      <c r="M166" s="143"/>
      <c r="T166" s="55"/>
      <c r="AT166" s="16" t="s">
        <v>126</v>
      </c>
      <c r="AU166" s="16" t="s">
        <v>77</v>
      </c>
    </row>
    <row r="167" spans="2:65" s="12" customFormat="1" ht="11.25">
      <c r="B167" s="151"/>
      <c r="D167" s="145" t="s">
        <v>127</v>
      </c>
      <c r="E167" s="152" t="s">
        <v>1</v>
      </c>
      <c r="F167" s="153" t="s">
        <v>77</v>
      </c>
      <c r="H167" s="154">
        <v>1</v>
      </c>
      <c r="I167" s="155"/>
      <c r="L167" s="151"/>
      <c r="M167" s="156"/>
      <c r="T167" s="157"/>
      <c r="AT167" s="152" t="s">
        <v>127</v>
      </c>
      <c r="AU167" s="152" t="s">
        <v>77</v>
      </c>
      <c r="AV167" s="12" t="s">
        <v>81</v>
      </c>
      <c r="AW167" s="12" t="s">
        <v>30</v>
      </c>
      <c r="AX167" s="12" t="s">
        <v>73</v>
      </c>
      <c r="AY167" s="152" t="s">
        <v>119</v>
      </c>
    </row>
    <row r="168" spans="2:65" s="13" customFormat="1" ht="11.25">
      <c r="B168" s="158"/>
      <c r="D168" s="145" t="s">
        <v>127</v>
      </c>
      <c r="E168" s="159" t="s">
        <v>1</v>
      </c>
      <c r="F168" s="160" t="s">
        <v>133</v>
      </c>
      <c r="H168" s="161">
        <v>1</v>
      </c>
      <c r="I168" s="162"/>
      <c r="L168" s="158"/>
      <c r="M168" s="163"/>
      <c r="T168" s="164"/>
      <c r="AT168" s="159" t="s">
        <v>127</v>
      </c>
      <c r="AU168" s="159" t="s">
        <v>77</v>
      </c>
      <c r="AV168" s="13" t="s">
        <v>125</v>
      </c>
      <c r="AW168" s="13" t="s">
        <v>30</v>
      </c>
      <c r="AX168" s="13" t="s">
        <v>77</v>
      </c>
      <c r="AY168" s="159" t="s">
        <v>119</v>
      </c>
    </row>
    <row r="169" spans="2:65" s="1" customFormat="1" ht="49.15" customHeight="1">
      <c r="B169" s="126"/>
      <c r="C169" s="127" t="s">
        <v>152</v>
      </c>
      <c r="D169" s="127" t="s">
        <v>120</v>
      </c>
      <c r="E169" s="128" t="s">
        <v>172</v>
      </c>
      <c r="F169" s="129" t="s">
        <v>173</v>
      </c>
      <c r="G169" s="130" t="s">
        <v>123</v>
      </c>
      <c r="H169" s="131">
        <v>111.69</v>
      </c>
      <c r="I169" s="132"/>
      <c r="J169" s="133">
        <f>ROUND(I169*H169,2)</f>
        <v>0</v>
      </c>
      <c r="K169" s="129" t="s">
        <v>124</v>
      </c>
      <c r="L169" s="31"/>
      <c r="M169" s="134" t="s">
        <v>1</v>
      </c>
      <c r="N169" s="135" t="s">
        <v>38</v>
      </c>
      <c r="P169" s="136">
        <f>O169*H169</f>
        <v>0</v>
      </c>
      <c r="Q169" s="136">
        <v>0</v>
      </c>
      <c r="R169" s="136">
        <f>Q169*H169</f>
        <v>0</v>
      </c>
      <c r="S169" s="136">
        <v>0</v>
      </c>
      <c r="T169" s="137">
        <f>S169*H169</f>
        <v>0</v>
      </c>
      <c r="AR169" s="138" t="s">
        <v>125</v>
      </c>
      <c r="AT169" s="138" t="s">
        <v>120</v>
      </c>
      <c r="AU169" s="138" t="s">
        <v>77</v>
      </c>
      <c r="AY169" s="16" t="s">
        <v>119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6" t="s">
        <v>77</v>
      </c>
      <c r="BK169" s="139">
        <f>ROUND(I169*H169,2)</f>
        <v>0</v>
      </c>
      <c r="BL169" s="16" t="s">
        <v>125</v>
      </c>
      <c r="BM169" s="138" t="s">
        <v>174</v>
      </c>
    </row>
    <row r="170" spans="2:65" s="1" customFormat="1" ht="11.25">
      <c r="B170" s="31"/>
      <c r="D170" s="140"/>
      <c r="F170" s="141"/>
      <c r="I170" s="142"/>
      <c r="L170" s="31"/>
      <c r="M170" s="143"/>
      <c r="T170" s="55"/>
      <c r="AT170" s="16" t="s">
        <v>126</v>
      </c>
      <c r="AU170" s="16" t="s">
        <v>77</v>
      </c>
    </row>
    <row r="171" spans="2:65" s="11" customFormat="1" ht="11.25">
      <c r="B171" s="144"/>
      <c r="D171" s="145" t="s">
        <v>127</v>
      </c>
      <c r="E171" s="146" t="s">
        <v>1</v>
      </c>
      <c r="F171" s="147" t="s">
        <v>128</v>
      </c>
      <c r="H171" s="146" t="s">
        <v>1</v>
      </c>
      <c r="I171" s="148"/>
      <c r="L171" s="144"/>
      <c r="M171" s="149"/>
      <c r="T171" s="150"/>
      <c r="AT171" s="146" t="s">
        <v>127</v>
      </c>
      <c r="AU171" s="146" t="s">
        <v>77</v>
      </c>
      <c r="AV171" s="11" t="s">
        <v>77</v>
      </c>
      <c r="AW171" s="11" t="s">
        <v>30</v>
      </c>
      <c r="AX171" s="11" t="s">
        <v>73</v>
      </c>
      <c r="AY171" s="146" t="s">
        <v>119</v>
      </c>
    </row>
    <row r="172" spans="2:65" s="11" customFormat="1" ht="22.5">
      <c r="B172" s="144"/>
      <c r="D172" s="145" t="s">
        <v>127</v>
      </c>
      <c r="E172" s="146" t="s">
        <v>1</v>
      </c>
      <c r="F172" s="147" t="s">
        <v>175</v>
      </c>
      <c r="H172" s="146" t="s">
        <v>1</v>
      </c>
      <c r="I172" s="148"/>
      <c r="L172" s="144"/>
      <c r="M172" s="149"/>
      <c r="T172" s="150"/>
      <c r="AT172" s="146" t="s">
        <v>127</v>
      </c>
      <c r="AU172" s="146" t="s">
        <v>77</v>
      </c>
      <c r="AV172" s="11" t="s">
        <v>77</v>
      </c>
      <c r="AW172" s="11" t="s">
        <v>30</v>
      </c>
      <c r="AX172" s="11" t="s">
        <v>73</v>
      </c>
      <c r="AY172" s="146" t="s">
        <v>119</v>
      </c>
    </row>
    <row r="173" spans="2:65" s="12" customFormat="1" ht="11.25">
      <c r="B173" s="151"/>
      <c r="D173" s="145" t="s">
        <v>127</v>
      </c>
      <c r="E173" s="152" t="s">
        <v>1</v>
      </c>
      <c r="F173" s="153" t="s">
        <v>176</v>
      </c>
      <c r="H173" s="154">
        <v>111.69</v>
      </c>
      <c r="I173" s="155"/>
      <c r="L173" s="151"/>
      <c r="M173" s="156"/>
      <c r="T173" s="157"/>
      <c r="AT173" s="152" t="s">
        <v>127</v>
      </c>
      <c r="AU173" s="152" t="s">
        <v>77</v>
      </c>
      <c r="AV173" s="12" t="s">
        <v>81</v>
      </c>
      <c r="AW173" s="12" t="s">
        <v>30</v>
      </c>
      <c r="AX173" s="12" t="s">
        <v>73</v>
      </c>
      <c r="AY173" s="152" t="s">
        <v>119</v>
      </c>
    </row>
    <row r="174" spans="2:65" s="13" customFormat="1" ht="11.25">
      <c r="B174" s="158"/>
      <c r="D174" s="145" t="s">
        <v>127</v>
      </c>
      <c r="E174" s="159" t="s">
        <v>1</v>
      </c>
      <c r="F174" s="160" t="s">
        <v>133</v>
      </c>
      <c r="H174" s="161">
        <v>111.69</v>
      </c>
      <c r="I174" s="162"/>
      <c r="L174" s="158"/>
      <c r="M174" s="163"/>
      <c r="T174" s="164"/>
      <c r="AT174" s="159" t="s">
        <v>127</v>
      </c>
      <c r="AU174" s="159" t="s">
        <v>77</v>
      </c>
      <c r="AV174" s="13" t="s">
        <v>125</v>
      </c>
      <c r="AW174" s="13" t="s">
        <v>30</v>
      </c>
      <c r="AX174" s="13" t="s">
        <v>77</v>
      </c>
      <c r="AY174" s="159" t="s">
        <v>119</v>
      </c>
    </row>
    <row r="175" spans="2:65" s="1" customFormat="1" ht="49.15" customHeight="1">
      <c r="B175" s="126"/>
      <c r="C175" s="127" t="s">
        <v>117</v>
      </c>
      <c r="D175" s="127" t="s">
        <v>120</v>
      </c>
      <c r="E175" s="128" t="s">
        <v>177</v>
      </c>
      <c r="F175" s="129" t="s">
        <v>178</v>
      </c>
      <c r="G175" s="130" t="s">
        <v>123</v>
      </c>
      <c r="H175" s="131">
        <v>10052.1</v>
      </c>
      <c r="I175" s="132"/>
      <c r="J175" s="133">
        <f>ROUND(I175*H175,2)</f>
        <v>0</v>
      </c>
      <c r="K175" s="129" t="s">
        <v>124</v>
      </c>
      <c r="L175" s="31"/>
      <c r="M175" s="134" t="s">
        <v>1</v>
      </c>
      <c r="N175" s="135" t="s">
        <v>38</v>
      </c>
      <c r="P175" s="136">
        <f>O175*H175</f>
        <v>0</v>
      </c>
      <c r="Q175" s="136">
        <v>0</v>
      </c>
      <c r="R175" s="136">
        <f>Q175*H175</f>
        <v>0</v>
      </c>
      <c r="S175" s="136">
        <v>0</v>
      </c>
      <c r="T175" s="137">
        <f>S175*H175</f>
        <v>0</v>
      </c>
      <c r="AR175" s="138" t="s">
        <v>125</v>
      </c>
      <c r="AT175" s="138" t="s">
        <v>120</v>
      </c>
      <c r="AU175" s="138" t="s">
        <v>77</v>
      </c>
      <c r="AY175" s="16" t="s">
        <v>119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6" t="s">
        <v>77</v>
      </c>
      <c r="BK175" s="139">
        <f>ROUND(I175*H175,2)</f>
        <v>0</v>
      </c>
      <c r="BL175" s="16" t="s">
        <v>125</v>
      </c>
      <c r="BM175" s="138" t="s">
        <v>179</v>
      </c>
    </row>
    <row r="176" spans="2:65" s="1" customFormat="1" ht="11.25">
      <c r="B176" s="31"/>
      <c r="D176" s="140"/>
      <c r="F176" s="141"/>
      <c r="I176" s="142"/>
      <c r="L176" s="31"/>
      <c r="M176" s="143"/>
      <c r="T176" s="55"/>
      <c r="AT176" s="16" t="s">
        <v>126</v>
      </c>
      <c r="AU176" s="16" t="s">
        <v>77</v>
      </c>
    </row>
    <row r="177" spans="2:65" s="11" customFormat="1" ht="11.25">
      <c r="B177" s="144"/>
      <c r="D177" s="145" t="s">
        <v>127</v>
      </c>
      <c r="E177" s="146" t="s">
        <v>1</v>
      </c>
      <c r="F177" s="147" t="s">
        <v>180</v>
      </c>
      <c r="H177" s="146" t="s">
        <v>1</v>
      </c>
      <c r="I177" s="148"/>
      <c r="L177" s="144"/>
      <c r="M177" s="149"/>
      <c r="T177" s="150"/>
      <c r="AT177" s="146" t="s">
        <v>127</v>
      </c>
      <c r="AU177" s="146" t="s">
        <v>77</v>
      </c>
      <c r="AV177" s="11" t="s">
        <v>77</v>
      </c>
      <c r="AW177" s="11" t="s">
        <v>30</v>
      </c>
      <c r="AX177" s="11" t="s">
        <v>73</v>
      </c>
      <c r="AY177" s="146" t="s">
        <v>119</v>
      </c>
    </row>
    <row r="178" spans="2:65" s="12" customFormat="1" ht="11.25">
      <c r="B178" s="151"/>
      <c r="D178" s="145" t="s">
        <v>127</v>
      </c>
      <c r="E178" s="152" t="s">
        <v>1</v>
      </c>
      <c r="F178" s="153" t="s">
        <v>181</v>
      </c>
      <c r="H178" s="154">
        <v>10052.1</v>
      </c>
      <c r="I178" s="155"/>
      <c r="L178" s="151"/>
      <c r="M178" s="156"/>
      <c r="T178" s="157"/>
      <c r="AT178" s="152" t="s">
        <v>127</v>
      </c>
      <c r="AU178" s="152" t="s">
        <v>77</v>
      </c>
      <c r="AV178" s="12" t="s">
        <v>81</v>
      </c>
      <c r="AW178" s="12" t="s">
        <v>30</v>
      </c>
      <c r="AX178" s="12" t="s">
        <v>73</v>
      </c>
      <c r="AY178" s="152" t="s">
        <v>119</v>
      </c>
    </row>
    <row r="179" spans="2:65" s="13" customFormat="1" ht="11.25">
      <c r="B179" s="158"/>
      <c r="D179" s="145" t="s">
        <v>127</v>
      </c>
      <c r="E179" s="159" t="s">
        <v>1</v>
      </c>
      <c r="F179" s="160" t="s">
        <v>133</v>
      </c>
      <c r="H179" s="161">
        <v>10052.1</v>
      </c>
      <c r="I179" s="162"/>
      <c r="L179" s="158"/>
      <c r="M179" s="163"/>
      <c r="T179" s="164"/>
      <c r="AT179" s="159" t="s">
        <v>127</v>
      </c>
      <c r="AU179" s="159" t="s">
        <v>77</v>
      </c>
      <c r="AV179" s="13" t="s">
        <v>125</v>
      </c>
      <c r="AW179" s="13" t="s">
        <v>30</v>
      </c>
      <c r="AX179" s="13" t="s">
        <v>77</v>
      </c>
      <c r="AY179" s="159" t="s">
        <v>119</v>
      </c>
    </row>
    <row r="180" spans="2:65" s="1" customFormat="1" ht="49.15" customHeight="1">
      <c r="B180" s="126"/>
      <c r="C180" s="127" t="s">
        <v>161</v>
      </c>
      <c r="D180" s="127" t="s">
        <v>120</v>
      </c>
      <c r="E180" s="128" t="s">
        <v>182</v>
      </c>
      <c r="F180" s="129" t="s">
        <v>183</v>
      </c>
      <c r="G180" s="130" t="s">
        <v>123</v>
      </c>
      <c r="H180" s="131">
        <v>111.69</v>
      </c>
      <c r="I180" s="132"/>
      <c r="J180" s="133">
        <f>ROUND(I180*H180,2)</f>
        <v>0</v>
      </c>
      <c r="K180" s="129" t="s">
        <v>124</v>
      </c>
      <c r="L180" s="31"/>
      <c r="M180" s="134" t="s">
        <v>1</v>
      </c>
      <c r="N180" s="135" t="s">
        <v>38</v>
      </c>
      <c r="P180" s="136">
        <f>O180*H180</f>
        <v>0</v>
      </c>
      <c r="Q180" s="136">
        <v>0</v>
      </c>
      <c r="R180" s="136">
        <f>Q180*H180</f>
        <v>0</v>
      </c>
      <c r="S180" s="136">
        <v>0</v>
      </c>
      <c r="T180" s="137">
        <f>S180*H180</f>
        <v>0</v>
      </c>
      <c r="AR180" s="138" t="s">
        <v>125</v>
      </c>
      <c r="AT180" s="138" t="s">
        <v>120</v>
      </c>
      <c r="AU180" s="138" t="s">
        <v>77</v>
      </c>
      <c r="AY180" s="16" t="s">
        <v>119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6" t="s">
        <v>77</v>
      </c>
      <c r="BK180" s="139">
        <f>ROUND(I180*H180,2)</f>
        <v>0</v>
      </c>
      <c r="BL180" s="16" t="s">
        <v>125</v>
      </c>
      <c r="BM180" s="138" t="s">
        <v>184</v>
      </c>
    </row>
    <row r="181" spans="2:65" s="1" customFormat="1" ht="11.25">
      <c r="B181" s="31"/>
      <c r="D181" s="140"/>
      <c r="F181" s="141"/>
      <c r="I181" s="142"/>
      <c r="L181" s="31"/>
      <c r="M181" s="143"/>
      <c r="T181" s="55"/>
      <c r="AT181" s="16" t="s">
        <v>126</v>
      </c>
      <c r="AU181" s="16" t="s">
        <v>77</v>
      </c>
    </row>
    <row r="182" spans="2:65" s="11" customFormat="1" ht="11.25">
      <c r="B182" s="144"/>
      <c r="D182" s="145" t="s">
        <v>127</v>
      </c>
      <c r="E182" s="146" t="s">
        <v>1</v>
      </c>
      <c r="F182" s="147" t="s">
        <v>185</v>
      </c>
      <c r="H182" s="146" t="s">
        <v>1</v>
      </c>
      <c r="I182" s="148"/>
      <c r="L182" s="144"/>
      <c r="M182" s="149"/>
      <c r="T182" s="150"/>
      <c r="AT182" s="146" t="s">
        <v>127</v>
      </c>
      <c r="AU182" s="146" t="s">
        <v>77</v>
      </c>
      <c r="AV182" s="11" t="s">
        <v>77</v>
      </c>
      <c r="AW182" s="11" t="s">
        <v>30</v>
      </c>
      <c r="AX182" s="11" t="s">
        <v>73</v>
      </c>
      <c r="AY182" s="146" t="s">
        <v>119</v>
      </c>
    </row>
    <row r="183" spans="2:65" s="12" customFormat="1" ht="11.25">
      <c r="B183" s="151"/>
      <c r="D183" s="145" t="s">
        <v>127</v>
      </c>
      <c r="E183" s="152" t="s">
        <v>1</v>
      </c>
      <c r="F183" s="153" t="s">
        <v>186</v>
      </c>
      <c r="H183" s="154">
        <v>111.69</v>
      </c>
      <c r="I183" s="155"/>
      <c r="L183" s="151"/>
      <c r="M183" s="156"/>
      <c r="T183" s="157"/>
      <c r="AT183" s="152" t="s">
        <v>127</v>
      </c>
      <c r="AU183" s="152" t="s">
        <v>77</v>
      </c>
      <c r="AV183" s="12" t="s">
        <v>81</v>
      </c>
      <c r="AW183" s="12" t="s">
        <v>30</v>
      </c>
      <c r="AX183" s="12" t="s">
        <v>73</v>
      </c>
      <c r="AY183" s="152" t="s">
        <v>119</v>
      </c>
    </row>
    <row r="184" spans="2:65" s="13" customFormat="1" ht="11.25">
      <c r="B184" s="158"/>
      <c r="D184" s="145" t="s">
        <v>127</v>
      </c>
      <c r="E184" s="159" t="s">
        <v>1</v>
      </c>
      <c r="F184" s="160" t="s">
        <v>133</v>
      </c>
      <c r="H184" s="161">
        <v>111.69</v>
      </c>
      <c r="I184" s="162"/>
      <c r="L184" s="158"/>
      <c r="M184" s="163"/>
      <c r="T184" s="164"/>
      <c r="AT184" s="159" t="s">
        <v>127</v>
      </c>
      <c r="AU184" s="159" t="s">
        <v>77</v>
      </c>
      <c r="AV184" s="13" t="s">
        <v>125</v>
      </c>
      <c r="AW184" s="13" t="s">
        <v>30</v>
      </c>
      <c r="AX184" s="13" t="s">
        <v>77</v>
      </c>
      <c r="AY184" s="159" t="s">
        <v>119</v>
      </c>
    </row>
    <row r="185" spans="2:65" s="1" customFormat="1" ht="16.5" customHeight="1">
      <c r="B185" s="126"/>
      <c r="C185" s="127" t="s">
        <v>187</v>
      </c>
      <c r="D185" s="127" t="s">
        <v>120</v>
      </c>
      <c r="E185" s="128" t="s">
        <v>188</v>
      </c>
      <c r="F185" s="129" t="s">
        <v>189</v>
      </c>
      <c r="G185" s="130" t="s">
        <v>190</v>
      </c>
      <c r="H185" s="131">
        <v>2</v>
      </c>
      <c r="I185" s="132"/>
      <c r="J185" s="133">
        <f>ROUND(I185*H185,2)</f>
        <v>0</v>
      </c>
      <c r="K185" s="129" t="s">
        <v>1</v>
      </c>
      <c r="L185" s="31"/>
      <c r="M185" s="134" t="s">
        <v>1</v>
      </c>
      <c r="N185" s="135" t="s">
        <v>38</v>
      </c>
      <c r="P185" s="136">
        <f>O185*H185</f>
        <v>0</v>
      </c>
      <c r="Q185" s="136">
        <v>0</v>
      </c>
      <c r="R185" s="136">
        <f>Q185*H185</f>
        <v>0</v>
      </c>
      <c r="S185" s="136">
        <v>0</v>
      </c>
      <c r="T185" s="137">
        <f>S185*H185</f>
        <v>0</v>
      </c>
      <c r="AR185" s="138" t="s">
        <v>125</v>
      </c>
      <c r="AT185" s="138" t="s">
        <v>120</v>
      </c>
      <c r="AU185" s="138" t="s">
        <v>77</v>
      </c>
      <c r="AY185" s="16" t="s">
        <v>119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6" t="s">
        <v>77</v>
      </c>
      <c r="BK185" s="139">
        <f>ROUND(I185*H185,2)</f>
        <v>0</v>
      </c>
      <c r="BL185" s="16" t="s">
        <v>125</v>
      </c>
      <c r="BM185" s="138" t="s">
        <v>191</v>
      </c>
    </row>
    <row r="186" spans="2:65" s="12" customFormat="1" ht="11.25">
      <c r="B186" s="151"/>
      <c r="D186" s="145" t="s">
        <v>127</v>
      </c>
      <c r="E186" s="152" t="s">
        <v>1</v>
      </c>
      <c r="F186" s="153" t="s">
        <v>81</v>
      </c>
      <c r="H186" s="154">
        <v>2</v>
      </c>
      <c r="I186" s="155"/>
      <c r="L186" s="151"/>
      <c r="M186" s="156"/>
      <c r="T186" s="157"/>
      <c r="AT186" s="152" t="s">
        <v>127</v>
      </c>
      <c r="AU186" s="152" t="s">
        <v>77</v>
      </c>
      <c r="AV186" s="12" t="s">
        <v>81</v>
      </c>
      <c r="AW186" s="12" t="s">
        <v>30</v>
      </c>
      <c r="AX186" s="12" t="s">
        <v>73</v>
      </c>
      <c r="AY186" s="152" t="s">
        <v>119</v>
      </c>
    </row>
    <row r="187" spans="2:65" s="13" customFormat="1" ht="11.25">
      <c r="B187" s="158"/>
      <c r="D187" s="145" t="s">
        <v>127</v>
      </c>
      <c r="E187" s="159" t="s">
        <v>1</v>
      </c>
      <c r="F187" s="160" t="s">
        <v>133</v>
      </c>
      <c r="H187" s="161">
        <v>2</v>
      </c>
      <c r="I187" s="162"/>
      <c r="L187" s="158"/>
      <c r="M187" s="163"/>
      <c r="T187" s="164"/>
      <c r="AT187" s="159" t="s">
        <v>127</v>
      </c>
      <c r="AU187" s="159" t="s">
        <v>77</v>
      </c>
      <c r="AV187" s="13" t="s">
        <v>125</v>
      </c>
      <c r="AW187" s="13" t="s">
        <v>30</v>
      </c>
      <c r="AX187" s="13" t="s">
        <v>77</v>
      </c>
      <c r="AY187" s="159" t="s">
        <v>119</v>
      </c>
    </row>
    <row r="188" spans="2:65" s="1" customFormat="1" ht="16.5" customHeight="1">
      <c r="B188" s="126"/>
      <c r="C188" s="127" t="s">
        <v>166</v>
      </c>
      <c r="D188" s="127" t="s">
        <v>120</v>
      </c>
      <c r="E188" s="128" t="s">
        <v>192</v>
      </c>
      <c r="F188" s="129" t="s">
        <v>193</v>
      </c>
      <c r="G188" s="130" t="s">
        <v>190</v>
      </c>
      <c r="H188" s="131">
        <v>16</v>
      </c>
      <c r="I188" s="132"/>
      <c r="J188" s="133">
        <f>ROUND(I188*H188,2)</f>
        <v>0</v>
      </c>
      <c r="K188" s="129" t="s">
        <v>1</v>
      </c>
      <c r="L188" s="31"/>
      <c r="M188" s="134" t="s">
        <v>1</v>
      </c>
      <c r="N188" s="135" t="s">
        <v>38</v>
      </c>
      <c r="P188" s="136">
        <f>O188*H188</f>
        <v>0</v>
      </c>
      <c r="Q188" s="136">
        <v>0</v>
      </c>
      <c r="R188" s="136">
        <f>Q188*H188</f>
        <v>0</v>
      </c>
      <c r="S188" s="136">
        <v>0</v>
      </c>
      <c r="T188" s="137">
        <f>S188*H188</f>
        <v>0</v>
      </c>
      <c r="AR188" s="138" t="s">
        <v>125</v>
      </c>
      <c r="AT188" s="138" t="s">
        <v>120</v>
      </c>
      <c r="AU188" s="138" t="s">
        <v>77</v>
      </c>
      <c r="AY188" s="16" t="s">
        <v>119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6" t="s">
        <v>77</v>
      </c>
      <c r="BK188" s="139">
        <f>ROUND(I188*H188,2)</f>
        <v>0</v>
      </c>
      <c r="BL188" s="16" t="s">
        <v>125</v>
      </c>
      <c r="BM188" s="138" t="s">
        <v>194</v>
      </c>
    </row>
    <row r="189" spans="2:65" s="12" customFormat="1" ht="11.25">
      <c r="B189" s="151"/>
      <c r="D189" s="145" t="s">
        <v>127</v>
      </c>
      <c r="E189" s="152" t="s">
        <v>1</v>
      </c>
      <c r="F189" s="153" t="s">
        <v>174</v>
      </c>
      <c r="H189" s="154">
        <v>16</v>
      </c>
      <c r="I189" s="155"/>
      <c r="L189" s="151"/>
      <c r="M189" s="156"/>
      <c r="T189" s="157"/>
      <c r="AT189" s="152" t="s">
        <v>127</v>
      </c>
      <c r="AU189" s="152" t="s">
        <v>77</v>
      </c>
      <c r="AV189" s="12" t="s">
        <v>81</v>
      </c>
      <c r="AW189" s="12" t="s">
        <v>30</v>
      </c>
      <c r="AX189" s="12" t="s">
        <v>73</v>
      </c>
      <c r="AY189" s="152" t="s">
        <v>119</v>
      </c>
    </row>
    <row r="190" spans="2:65" s="13" customFormat="1" ht="11.25">
      <c r="B190" s="158"/>
      <c r="D190" s="145" t="s">
        <v>127</v>
      </c>
      <c r="E190" s="159" t="s">
        <v>1</v>
      </c>
      <c r="F190" s="160" t="s">
        <v>133</v>
      </c>
      <c r="H190" s="161">
        <v>16</v>
      </c>
      <c r="I190" s="162"/>
      <c r="L190" s="158"/>
      <c r="M190" s="163"/>
      <c r="T190" s="164"/>
      <c r="AT190" s="159" t="s">
        <v>127</v>
      </c>
      <c r="AU190" s="159" t="s">
        <v>77</v>
      </c>
      <c r="AV190" s="13" t="s">
        <v>125</v>
      </c>
      <c r="AW190" s="13" t="s">
        <v>30</v>
      </c>
      <c r="AX190" s="13" t="s">
        <v>77</v>
      </c>
      <c r="AY190" s="159" t="s">
        <v>119</v>
      </c>
    </row>
    <row r="191" spans="2:65" s="1" customFormat="1" ht="16.5" customHeight="1">
      <c r="B191" s="126"/>
      <c r="C191" s="127" t="s">
        <v>195</v>
      </c>
      <c r="D191" s="127" t="s">
        <v>120</v>
      </c>
      <c r="E191" s="128" t="s">
        <v>196</v>
      </c>
      <c r="F191" s="129" t="s">
        <v>197</v>
      </c>
      <c r="G191" s="130" t="s">
        <v>190</v>
      </c>
      <c r="H191" s="131">
        <v>1</v>
      </c>
      <c r="I191" s="132"/>
      <c r="J191" s="133">
        <f>ROUND(I191*H191,2)</f>
        <v>0</v>
      </c>
      <c r="K191" s="129" t="s">
        <v>1</v>
      </c>
      <c r="L191" s="31"/>
      <c r="M191" s="134" t="s">
        <v>1</v>
      </c>
      <c r="N191" s="135" t="s">
        <v>38</v>
      </c>
      <c r="P191" s="136">
        <f>O191*H191</f>
        <v>0</v>
      </c>
      <c r="Q191" s="136">
        <v>0</v>
      </c>
      <c r="R191" s="136">
        <f>Q191*H191</f>
        <v>0</v>
      </c>
      <c r="S191" s="136">
        <v>0</v>
      </c>
      <c r="T191" s="137">
        <f>S191*H191</f>
        <v>0</v>
      </c>
      <c r="AR191" s="138" t="s">
        <v>125</v>
      </c>
      <c r="AT191" s="138" t="s">
        <v>120</v>
      </c>
      <c r="AU191" s="138" t="s">
        <v>77</v>
      </c>
      <c r="AY191" s="16" t="s">
        <v>119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6" t="s">
        <v>77</v>
      </c>
      <c r="BK191" s="139">
        <f>ROUND(I191*H191,2)</f>
        <v>0</v>
      </c>
      <c r="BL191" s="16" t="s">
        <v>125</v>
      </c>
      <c r="BM191" s="138" t="s">
        <v>198</v>
      </c>
    </row>
    <row r="192" spans="2:65" s="12" customFormat="1" ht="11.25">
      <c r="B192" s="151"/>
      <c r="D192" s="145" t="s">
        <v>127</v>
      </c>
      <c r="E192" s="152" t="s">
        <v>1</v>
      </c>
      <c r="F192" s="153" t="s">
        <v>77</v>
      </c>
      <c r="H192" s="154">
        <v>1</v>
      </c>
      <c r="I192" s="155"/>
      <c r="L192" s="151"/>
      <c r="M192" s="156"/>
      <c r="T192" s="157"/>
      <c r="AT192" s="152" t="s">
        <v>127</v>
      </c>
      <c r="AU192" s="152" t="s">
        <v>77</v>
      </c>
      <c r="AV192" s="12" t="s">
        <v>81</v>
      </c>
      <c r="AW192" s="12" t="s">
        <v>30</v>
      </c>
      <c r="AX192" s="12" t="s">
        <v>73</v>
      </c>
      <c r="AY192" s="152" t="s">
        <v>119</v>
      </c>
    </row>
    <row r="193" spans="2:65" s="13" customFormat="1" ht="11.25">
      <c r="B193" s="158"/>
      <c r="D193" s="145" t="s">
        <v>127</v>
      </c>
      <c r="E193" s="159" t="s">
        <v>1</v>
      </c>
      <c r="F193" s="160" t="s">
        <v>133</v>
      </c>
      <c r="H193" s="161">
        <v>1</v>
      </c>
      <c r="I193" s="162"/>
      <c r="L193" s="158"/>
      <c r="M193" s="163"/>
      <c r="T193" s="164"/>
      <c r="AT193" s="159" t="s">
        <v>127</v>
      </c>
      <c r="AU193" s="159" t="s">
        <v>77</v>
      </c>
      <c r="AV193" s="13" t="s">
        <v>125</v>
      </c>
      <c r="AW193" s="13" t="s">
        <v>30</v>
      </c>
      <c r="AX193" s="13" t="s">
        <v>77</v>
      </c>
      <c r="AY193" s="159" t="s">
        <v>119</v>
      </c>
    </row>
    <row r="194" spans="2:65" s="1" customFormat="1" ht="24.2" customHeight="1">
      <c r="B194" s="126"/>
      <c r="C194" s="127" t="s">
        <v>171</v>
      </c>
      <c r="D194" s="127" t="s">
        <v>120</v>
      </c>
      <c r="E194" s="128" t="s">
        <v>199</v>
      </c>
      <c r="F194" s="129" t="s">
        <v>200</v>
      </c>
      <c r="G194" s="130" t="s">
        <v>190</v>
      </c>
      <c r="H194" s="131">
        <v>180</v>
      </c>
      <c r="I194" s="132"/>
      <c r="J194" s="133">
        <f>ROUND(I194*H194,2)</f>
        <v>0</v>
      </c>
      <c r="K194" s="129" t="s">
        <v>1</v>
      </c>
      <c r="L194" s="31"/>
      <c r="M194" s="134" t="s">
        <v>1</v>
      </c>
      <c r="N194" s="135" t="s">
        <v>38</v>
      </c>
      <c r="P194" s="136">
        <f>O194*H194</f>
        <v>0</v>
      </c>
      <c r="Q194" s="136">
        <v>0</v>
      </c>
      <c r="R194" s="136">
        <f>Q194*H194</f>
        <v>0</v>
      </c>
      <c r="S194" s="136">
        <v>0</v>
      </c>
      <c r="T194" s="137">
        <f>S194*H194</f>
        <v>0</v>
      </c>
      <c r="AR194" s="138" t="s">
        <v>125</v>
      </c>
      <c r="AT194" s="138" t="s">
        <v>120</v>
      </c>
      <c r="AU194" s="138" t="s">
        <v>77</v>
      </c>
      <c r="AY194" s="16" t="s">
        <v>119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16" t="s">
        <v>77</v>
      </c>
      <c r="BK194" s="139">
        <f>ROUND(I194*H194,2)</f>
        <v>0</v>
      </c>
      <c r="BL194" s="16" t="s">
        <v>125</v>
      </c>
      <c r="BM194" s="138" t="s">
        <v>201</v>
      </c>
    </row>
    <row r="195" spans="2:65" s="12" customFormat="1" ht="11.25">
      <c r="B195" s="151"/>
      <c r="D195" s="145" t="s">
        <v>127</v>
      </c>
      <c r="E195" s="152" t="s">
        <v>1</v>
      </c>
      <c r="F195" s="153" t="s">
        <v>202</v>
      </c>
      <c r="H195" s="154">
        <v>180</v>
      </c>
      <c r="I195" s="155"/>
      <c r="L195" s="151"/>
      <c r="M195" s="156"/>
      <c r="T195" s="157"/>
      <c r="AT195" s="152" t="s">
        <v>127</v>
      </c>
      <c r="AU195" s="152" t="s">
        <v>77</v>
      </c>
      <c r="AV195" s="12" t="s">
        <v>81</v>
      </c>
      <c r="AW195" s="12" t="s">
        <v>30</v>
      </c>
      <c r="AX195" s="12" t="s">
        <v>73</v>
      </c>
      <c r="AY195" s="152" t="s">
        <v>119</v>
      </c>
    </row>
    <row r="196" spans="2:65" s="13" customFormat="1" ht="11.25">
      <c r="B196" s="158"/>
      <c r="D196" s="145" t="s">
        <v>127</v>
      </c>
      <c r="E196" s="159" t="s">
        <v>1</v>
      </c>
      <c r="F196" s="160" t="s">
        <v>133</v>
      </c>
      <c r="H196" s="161">
        <v>180</v>
      </c>
      <c r="I196" s="162"/>
      <c r="L196" s="158"/>
      <c r="M196" s="163"/>
      <c r="T196" s="164"/>
      <c r="AT196" s="159" t="s">
        <v>127</v>
      </c>
      <c r="AU196" s="159" t="s">
        <v>77</v>
      </c>
      <c r="AV196" s="13" t="s">
        <v>125</v>
      </c>
      <c r="AW196" s="13" t="s">
        <v>30</v>
      </c>
      <c r="AX196" s="13" t="s">
        <v>77</v>
      </c>
      <c r="AY196" s="159" t="s">
        <v>119</v>
      </c>
    </row>
    <row r="197" spans="2:65" s="1" customFormat="1" ht="16.5" customHeight="1">
      <c r="B197" s="126"/>
      <c r="C197" s="127" t="s">
        <v>8</v>
      </c>
      <c r="D197" s="127" t="s">
        <v>120</v>
      </c>
      <c r="E197" s="128" t="s">
        <v>203</v>
      </c>
      <c r="F197" s="129" t="s">
        <v>204</v>
      </c>
      <c r="G197" s="130" t="s">
        <v>190</v>
      </c>
      <c r="H197" s="131">
        <v>1</v>
      </c>
      <c r="I197" s="132"/>
      <c r="J197" s="133">
        <f>ROUND(I197*H197,2)</f>
        <v>0</v>
      </c>
      <c r="K197" s="129" t="s">
        <v>1</v>
      </c>
      <c r="L197" s="31"/>
      <c r="M197" s="134" t="s">
        <v>1</v>
      </c>
      <c r="N197" s="135" t="s">
        <v>38</v>
      </c>
      <c r="P197" s="136">
        <f>O197*H197</f>
        <v>0</v>
      </c>
      <c r="Q197" s="136">
        <v>0</v>
      </c>
      <c r="R197" s="136">
        <f>Q197*H197</f>
        <v>0</v>
      </c>
      <c r="S197" s="136">
        <v>0</v>
      </c>
      <c r="T197" s="137">
        <f>S197*H197</f>
        <v>0</v>
      </c>
      <c r="AR197" s="138" t="s">
        <v>125</v>
      </c>
      <c r="AT197" s="138" t="s">
        <v>120</v>
      </c>
      <c r="AU197" s="138" t="s">
        <v>77</v>
      </c>
      <c r="AY197" s="16" t="s">
        <v>119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16" t="s">
        <v>77</v>
      </c>
      <c r="BK197" s="139">
        <f>ROUND(I197*H197,2)</f>
        <v>0</v>
      </c>
      <c r="BL197" s="16" t="s">
        <v>125</v>
      </c>
      <c r="BM197" s="138" t="s">
        <v>167</v>
      </c>
    </row>
    <row r="198" spans="2:65" s="12" customFormat="1" ht="11.25">
      <c r="B198" s="151"/>
      <c r="D198" s="145" t="s">
        <v>127</v>
      </c>
      <c r="E198" s="152" t="s">
        <v>1</v>
      </c>
      <c r="F198" s="153" t="s">
        <v>77</v>
      </c>
      <c r="H198" s="154">
        <v>1</v>
      </c>
      <c r="I198" s="155"/>
      <c r="L198" s="151"/>
      <c r="M198" s="156"/>
      <c r="T198" s="157"/>
      <c r="AT198" s="152" t="s">
        <v>127</v>
      </c>
      <c r="AU198" s="152" t="s">
        <v>77</v>
      </c>
      <c r="AV198" s="12" t="s">
        <v>81</v>
      </c>
      <c r="AW198" s="12" t="s">
        <v>30</v>
      </c>
      <c r="AX198" s="12" t="s">
        <v>73</v>
      </c>
      <c r="AY198" s="152" t="s">
        <v>119</v>
      </c>
    </row>
    <row r="199" spans="2:65" s="13" customFormat="1" ht="11.25">
      <c r="B199" s="158"/>
      <c r="D199" s="145" t="s">
        <v>127</v>
      </c>
      <c r="E199" s="159" t="s">
        <v>1</v>
      </c>
      <c r="F199" s="160" t="s">
        <v>133</v>
      </c>
      <c r="H199" s="161">
        <v>1</v>
      </c>
      <c r="I199" s="162"/>
      <c r="L199" s="158"/>
      <c r="M199" s="163"/>
      <c r="T199" s="164"/>
      <c r="AT199" s="159" t="s">
        <v>127</v>
      </c>
      <c r="AU199" s="159" t="s">
        <v>77</v>
      </c>
      <c r="AV199" s="13" t="s">
        <v>125</v>
      </c>
      <c r="AW199" s="13" t="s">
        <v>30</v>
      </c>
      <c r="AX199" s="13" t="s">
        <v>77</v>
      </c>
      <c r="AY199" s="159" t="s">
        <v>119</v>
      </c>
    </row>
    <row r="200" spans="2:65" s="10" customFormat="1" ht="25.9" customHeight="1">
      <c r="B200" s="117"/>
      <c r="D200" s="118" t="s">
        <v>72</v>
      </c>
      <c r="E200" s="119" t="s">
        <v>205</v>
      </c>
      <c r="F200" s="119" t="s">
        <v>206</v>
      </c>
      <c r="I200" s="120"/>
      <c r="J200" s="108">
        <f>BK200</f>
        <v>0</v>
      </c>
      <c r="L200" s="117"/>
      <c r="M200" s="121"/>
      <c r="P200" s="122">
        <f>SUM(P201:P208)</f>
        <v>0</v>
      </c>
      <c r="R200" s="122">
        <f>SUM(R201:R208)</f>
        <v>0</v>
      </c>
      <c r="T200" s="123">
        <f>SUM(T201:T208)</f>
        <v>0</v>
      </c>
      <c r="AR200" s="118" t="s">
        <v>77</v>
      </c>
      <c r="AT200" s="124" t="s">
        <v>72</v>
      </c>
      <c r="AU200" s="124" t="s">
        <v>73</v>
      </c>
      <c r="AY200" s="118" t="s">
        <v>119</v>
      </c>
      <c r="BK200" s="125">
        <f>SUM(BK201:BK208)</f>
        <v>0</v>
      </c>
    </row>
    <row r="201" spans="2:65" s="1" customFormat="1" ht="16.5" customHeight="1">
      <c r="B201" s="126"/>
      <c r="C201" s="127" t="s">
        <v>174</v>
      </c>
      <c r="D201" s="127" t="s">
        <v>120</v>
      </c>
      <c r="E201" s="128" t="s">
        <v>207</v>
      </c>
      <c r="F201" s="129" t="s">
        <v>208</v>
      </c>
      <c r="G201" s="130" t="s">
        <v>190</v>
      </c>
      <c r="H201" s="131">
        <v>1</v>
      </c>
      <c r="I201" s="132"/>
      <c r="J201" s="133">
        <f>ROUND(I201*H201,2)</f>
        <v>0</v>
      </c>
      <c r="K201" s="129" t="s">
        <v>1</v>
      </c>
      <c r="L201" s="31"/>
      <c r="M201" s="134" t="s">
        <v>1</v>
      </c>
      <c r="N201" s="135" t="s">
        <v>38</v>
      </c>
      <c r="P201" s="136">
        <f>O201*H201</f>
        <v>0</v>
      </c>
      <c r="Q201" s="136">
        <v>0</v>
      </c>
      <c r="R201" s="136">
        <f>Q201*H201</f>
        <v>0</v>
      </c>
      <c r="S201" s="136">
        <v>0</v>
      </c>
      <c r="T201" s="137">
        <f>S201*H201</f>
        <v>0</v>
      </c>
      <c r="AR201" s="138" t="s">
        <v>125</v>
      </c>
      <c r="AT201" s="138" t="s">
        <v>120</v>
      </c>
      <c r="AU201" s="138" t="s">
        <v>77</v>
      </c>
      <c r="AY201" s="16" t="s">
        <v>119</v>
      </c>
      <c r="BE201" s="139">
        <f>IF(N201="základní",J201,0)</f>
        <v>0</v>
      </c>
      <c r="BF201" s="139">
        <f>IF(N201="snížená",J201,0)</f>
        <v>0</v>
      </c>
      <c r="BG201" s="139">
        <f>IF(N201="zákl. přenesená",J201,0)</f>
        <v>0</v>
      </c>
      <c r="BH201" s="139">
        <f>IF(N201="sníž. přenesená",J201,0)</f>
        <v>0</v>
      </c>
      <c r="BI201" s="139">
        <f>IF(N201="nulová",J201,0)</f>
        <v>0</v>
      </c>
      <c r="BJ201" s="16" t="s">
        <v>77</v>
      </c>
      <c r="BK201" s="139">
        <f>ROUND(I201*H201,2)</f>
        <v>0</v>
      </c>
      <c r="BL201" s="16" t="s">
        <v>125</v>
      </c>
      <c r="BM201" s="138" t="s">
        <v>209</v>
      </c>
    </row>
    <row r="202" spans="2:65" s="12" customFormat="1" ht="11.25">
      <c r="B202" s="151"/>
      <c r="D202" s="145" t="s">
        <v>127</v>
      </c>
      <c r="E202" s="152" t="s">
        <v>1</v>
      </c>
      <c r="F202" s="153" t="s">
        <v>77</v>
      </c>
      <c r="H202" s="154">
        <v>1</v>
      </c>
      <c r="I202" s="155"/>
      <c r="L202" s="151"/>
      <c r="M202" s="156"/>
      <c r="T202" s="157"/>
      <c r="AT202" s="152" t="s">
        <v>127</v>
      </c>
      <c r="AU202" s="152" t="s">
        <v>77</v>
      </c>
      <c r="AV202" s="12" t="s">
        <v>81</v>
      </c>
      <c r="AW202" s="12" t="s">
        <v>30</v>
      </c>
      <c r="AX202" s="12" t="s">
        <v>73</v>
      </c>
      <c r="AY202" s="152" t="s">
        <v>119</v>
      </c>
    </row>
    <row r="203" spans="2:65" s="13" customFormat="1" ht="11.25">
      <c r="B203" s="158"/>
      <c r="D203" s="145" t="s">
        <v>127</v>
      </c>
      <c r="E203" s="159" t="s">
        <v>1</v>
      </c>
      <c r="F203" s="160" t="s">
        <v>133</v>
      </c>
      <c r="H203" s="161">
        <v>1</v>
      </c>
      <c r="I203" s="162"/>
      <c r="L203" s="158"/>
      <c r="M203" s="163"/>
      <c r="T203" s="164"/>
      <c r="AT203" s="159" t="s">
        <v>127</v>
      </c>
      <c r="AU203" s="159" t="s">
        <v>77</v>
      </c>
      <c r="AV203" s="13" t="s">
        <v>125</v>
      </c>
      <c r="AW203" s="13" t="s">
        <v>30</v>
      </c>
      <c r="AX203" s="13" t="s">
        <v>77</v>
      </c>
      <c r="AY203" s="159" t="s">
        <v>119</v>
      </c>
    </row>
    <row r="204" spans="2:65" s="1" customFormat="1" ht="16.5" customHeight="1">
      <c r="B204" s="126"/>
      <c r="C204" s="127" t="s">
        <v>210</v>
      </c>
      <c r="D204" s="127" t="s">
        <v>120</v>
      </c>
      <c r="E204" s="128" t="s">
        <v>211</v>
      </c>
      <c r="F204" s="129" t="s">
        <v>212</v>
      </c>
      <c r="G204" s="130" t="s">
        <v>123</v>
      </c>
      <c r="H204" s="131">
        <v>327.33600000000001</v>
      </c>
      <c r="I204" s="132"/>
      <c r="J204" s="133">
        <f>ROUND(I204*H204,2)</f>
        <v>0</v>
      </c>
      <c r="K204" s="129" t="s">
        <v>124</v>
      </c>
      <c r="L204" s="31"/>
      <c r="M204" s="134" t="s">
        <v>1</v>
      </c>
      <c r="N204" s="135" t="s">
        <v>38</v>
      </c>
      <c r="P204" s="136">
        <f>O204*H204</f>
        <v>0</v>
      </c>
      <c r="Q204" s="136">
        <v>0</v>
      </c>
      <c r="R204" s="136">
        <f>Q204*H204</f>
        <v>0</v>
      </c>
      <c r="S204" s="136">
        <v>0</v>
      </c>
      <c r="T204" s="137">
        <f>S204*H204</f>
        <v>0</v>
      </c>
      <c r="AR204" s="138" t="s">
        <v>125</v>
      </c>
      <c r="AT204" s="138" t="s">
        <v>120</v>
      </c>
      <c r="AU204" s="138" t="s">
        <v>77</v>
      </c>
      <c r="AY204" s="16" t="s">
        <v>119</v>
      </c>
      <c r="BE204" s="139">
        <f>IF(N204="základní",J204,0)</f>
        <v>0</v>
      </c>
      <c r="BF204" s="139">
        <f>IF(N204="snížená",J204,0)</f>
        <v>0</v>
      </c>
      <c r="BG204" s="139">
        <f>IF(N204="zákl. přenesená",J204,0)</f>
        <v>0</v>
      </c>
      <c r="BH204" s="139">
        <f>IF(N204="sníž. přenesená",J204,0)</f>
        <v>0</v>
      </c>
      <c r="BI204" s="139">
        <f>IF(N204="nulová",J204,0)</f>
        <v>0</v>
      </c>
      <c r="BJ204" s="16" t="s">
        <v>77</v>
      </c>
      <c r="BK204" s="139">
        <f>ROUND(I204*H204,2)</f>
        <v>0</v>
      </c>
      <c r="BL204" s="16" t="s">
        <v>125</v>
      </c>
      <c r="BM204" s="138" t="s">
        <v>213</v>
      </c>
    </row>
    <row r="205" spans="2:65" s="1" customFormat="1" ht="11.25">
      <c r="B205" s="31"/>
      <c r="D205" s="140"/>
      <c r="F205" s="141"/>
      <c r="I205" s="142"/>
      <c r="L205" s="31"/>
      <c r="M205" s="143"/>
      <c r="T205" s="55"/>
      <c r="AT205" s="16" t="s">
        <v>126</v>
      </c>
      <c r="AU205" s="16" t="s">
        <v>77</v>
      </c>
    </row>
    <row r="206" spans="2:65" s="11" customFormat="1" ht="11.25">
      <c r="B206" s="144"/>
      <c r="D206" s="145" t="s">
        <v>127</v>
      </c>
      <c r="E206" s="146" t="s">
        <v>1</v>
      </c>
      <c r="F206" s="147" t="s">
        <v>214</v>
      </c>
      <c r="H206" s="146" t="s">
        <v>1</v>
      </c>
      <c r="I206" s="148"/>
      <c r="L206" s="144"/>
      <c r="M206" s="149"/>
      <c r="T206" s="150"/>
      <c r="AT206" s="146" t="s">
        <v>127</v>
      </c>
      <c r="AU206" s="146" t="s">
        <v>77</v>
      </c>
      <c r="AV206" s="11" t="s">
        <v>77</v>
      </c>
      <c r="AW206" s="11" t="s">
        <v>30</v>
      </c>
      <c r="AX206" s="11" t="s">
        <v>73</v>
      </c>
      <c r="AY206" s="146" t="s">
        <v>119</v>
      </c>
    </row>
    <row r="207" spans="2:65" s="12" customFormat="1" ht="11.25">
      <c r="B207" s="151"/>
      <c r="D207" s="145" t="s">
        <v>127</v>
      </c>
      <c r="E207" s="152" t="s">
        <v>1</v>
      </c>
      <c r="F207" s="153" t="s">
        <v>215</v>
      </c>
      <c r="H207" s="154">
        <v>327.33600000000001</v>
      </c>
      <c r="I207" s="155"/>
      <c r="L207" s="151"/>
      <c r="M207" s="156"/>
      <c r="T207" s="157"/>
      <c r="AT207" s="152" t="s">
        <v>127</v>
      </c>
      <c r="AU207" s="152" t="s">
        <v>77</v>
      </c>
      <c r="AV207" s="12" t="s">
        <v>81</v>
      </c>
      <c r="AW207" s="12" t="s">
        <v>30</v>
      </c>
      <c r="AX207" s="12" t="s">
        <v>73</v>
      </c>
      <c r="AY207" s="152" t="s">
        <v>119</v>
      </c>
    </row>
    <row r="208" spans="2:65" s="13" customFormat="1" ht="11.25">
      <c r="B208" s="158"/>
      <c r="D208" s="145" t="s">
        <v>127</v>
      </c>
      <c r="E208" s="159" t="s">
        <v>1</v>
      </c>
      <c r="F208" s="160" t="s">
        <v>133</v>
      </c>
      <c r="H208" s="161">
        <v>327.33600000000001</v>
      </c>
      <c r="I208" s="162"/>
      <c r="L208" s="158"/>
      <c r="M208" s="163"/>
      <c r="T208" s="164"/>
      <c r="AT208" s="159" t="s">
        <v>127</v>
      </c>
      <c r="AU208" s="159" t="s">
        <v>77</v>
      </c>
      <c r="AV208" s="13" t="s">
        <v>125</v>
      </c>
      <c r="AW208" s="13" t="s">
        <v>30</v>
      </c>
      <c r="AX208" s="13" t="s">
        <v>77</v>
      </c>
      <c r="AY208" s="159" t="s">
        <v>119</v>
      </c>
    </row>
    <row r="209" spans="2:65" s="10" customFormat="1" ht="25.9" customHeight="1">
      <c r="B209" s="117"/>
      <c r="D209" s="118" t="s">
        <v>72</v>
      </c>
      <c r="E209" s="119" t="s">
        <v>216</v>
      </c>
      <c r="F209" s="119" t="s">
        <v>217</v>
      </c>
      <c r="I209" s="120"/>
      <c r="J209" s="108">
        <f>BK209</f>
        <v>0</v>
      </c>
      <c r="L209" s="117"/>
      <c r="M209" s="121"/>
      <c r="P209" s="122">
        <f>SUM(P210:P226)</f>
        <v>0</v>
      </c>
      <c r="R209" s="122">
        <f>SUM(R210:R226)</f>
        <v>0</v>
      </c>
      <c r="T209" s="123">
        <f>SUM(T210:T226)</f>
        <v>0</v>
      </c>
      <c r="AR209" s="118" t="s">
        <v>77</v>
      </c>
      <c r="AT209" s="124" t="s">
        <v>72</v>
      </c>
      <c r="AU209" s="124" t="s">
        <v>73</v>
      </c>
      <c r="AY209" s="118" t="s">
        <v>119</v>
      </c>
      <c r="BK209" s="125">
        <f>SUM(BK210:BK226)</f>
        <v>0</v>
      </c>
    </row>
    <row r="210" spans="2:65" s="1" customFormat="1" ht="24.2" customHeight="1">
      <c r="B210" s="126"/>
      <c r="C210" s="127" t="s">
        <v>179</v>
      </c>
      <c r="D210" s="127" t="s">
        <v>120</v>
      </c>
      <c r="E210" s="128" t="s">
        <v>218</v>
      </c>
      <c r="F210" s="129" t="s">
        <v>219</v>
      </c>
      <c r="G210" s="130" t="s">
        <v>123</v>
      </c>
      <c r="H210" s="131">
        <v>265.09199999999998</v>
      </c>
      <c r="I210" s="132"/>
      <c r="J210" s="133">
        <f>ROUND(I210*H210,2)</f>
        <v>0</v>
      </c>
      <c r="K210" s="129" t="s">
        <v>1</v>
      </c>
      <c r="L210" s="31"/>
      <c r="M210" s="134" t="s">
        <v>1</v>
      </c>
      <c r="N210" s="135" t="s">
        <v>38</v>
      </c>
      <c r="P210" s="136">
        <f>O210*H210</f>
        <v>0</v>
      </c>
      <c r="Q210" s="136">
        <v>0</v>
      </c>
      <c r="R210" s="136">
        <f>Q210*H210</f>
        <v>0</v>
      </c>
      <c r="S210" s="136">
        <v>0</v>
      </c>
      <c r="T210" s="137">
        <f>S210*H210</f>
        <v>0</v>
      </c>
      <c r="AR210" s="138" t="s">
        <v>125</v>
      </c>
      <c r="AT210" s="138" t="s">
        <v>120</v>
      </c>
      <c r="AU210" s="138" t="s">
        <v>77</v>
      </c>
      <c r="AY210" s="16" t="s">
        <v>119</v>
      </c>
      <c r="BE210" s="139">
        <f>IF(N210="základní",J210,0)</f>
        <v>0</v>
      </c>
      <c r="BF210" s="139">
        <f>IF(N210="snížená",J210,0)</f>
        <v>0</v>
      </c>
      <c r="BG210" s="139">
        <f>IF(N210="zákl. přenesená",J210,0)</f>
        <v>0</v>
      </c>
      <c r="BH210" s="139">
        <f>IF(N210="sníž. přenesená",J210,0)</f>
        <v>0</v>
      </c>
      <c r="BI210" s="139">
        <f>IF(N210="nulová",J210,0)</f>
        <v>0</v>
      </c>
      <c r="BJ210" s="16" t="s">
        <v>77</v>
      </c>
      <c r="BK210" s="139">
        <f>ROUND(I210*H210,2)</f>
        <v>0</v>
      </c>
      <c r="BL210" s="16" t="s">
        <v>125</v>
      </c>
      <c r="BM210" s="138" t="s">
        <v>220</v>
      </c>
    </row>
    <row r="211" spans="2:65" s="11" customFormat="1" ht="11.25">
      <c r="B211" s="144"/>
      <c r="D211" s="145" t="s">
        <v>127</v>
      </c>
      <c r="E211" s="146" t="s">
        <v>1</v>
      </c>
      <c r="F211" s="147" t="s">
        <v>128</v>
      </c>
      <c r="H211" s="146" t="s">
        <v>1</v>
      </c>
      <c r="I211" s="148"/>
      <c r="L211" s="144"/>
      <c r="M211" s="149"/>
      <c r="T211" s="150"/>
      <c r="AT211" s="146" t="s">
        <v>127</v>
      </c>
      <c r="AU211" s="146" t="s">
        <v>77</v>
      </c>
      <c r="AV211" s="11" t="s">
        <v>77</v>
      </c>
      <c r="AW211" s="11" t="s">
        <v>30</v>
      </c>
      <c r="AX211" s="11" t="s">
        <v>73</v>
      </c>
      <c r="AY211" s="146" t="s">
        <v>119</v>
      </c>
    </row>
    <row r="212" spans="2:65" s="11" customFormat="1" ht="11.25">
      <c r="B212" s="144"/>
      <c r="D212" s="145" t="s">
        <v>127</v>
      </c>
      <c r="E212" s="146" t="s">
        <v>1</v>
      </c>
      <c r="F212" s="147" t="s">
        <v>221</v>
      </c>
      <c r="H212" s="146" t="s">
        <v>1</v>
      </c>
      <c r="I212" s="148"/>
      <c r="L212" s="144"/>
      <c r="M212" s="149"/>
      <c r="T212" s="150"/>
      <c r="AT212" s="146" t="s">
        <v>127</v>
      </c>
      <c r="AU212" s="146" t="s">
        <v>77</v>
      </c>
      <c r="AV212" s="11" t="s">
        <v>77</v>
      </c>
      <c r="AW212" s="11" t="s">
        <v>30</v>
      </c>
      <c r="AX212" s="11" t="s">
        <v>73</v>
      </c>
      <c r="AY212" s="146" t="s">
        <v>119</v>
      </c>
    </row>
    <row r="213" spans="2:65" s="12" customFormat="1" ht="11.25">
      <c r="B213" s="151"/>
      <c r="D213" s="145" t="s">
        <v>127</v>
      </c>
      <c r="E213" s="152" t="s">
        <v>1</v>
      </c>
      <c r="F213" s="153" t="s">
        <v>222</v>
      </c>
      <c r="H213" s="154">
        <v>42.918999999999997</v>
      </c>
      <c r="I213" s="155"/>
      <c r="L213" s="151"/>
      <c r="M213" s="156"/>
      <c r="T213" s="157"/>
      <c r="AT213" s="152" t="s">
        <v>127</v>
      </c>
      <c r="AU213" s="152" t="s">
        <v>77</v>
      </c>
      <c r="AV213" s="12" t="s">
        <v>81</v>
      </c>
      <c r="AW213" s="12" t="s">
        <v>30</v>
      </c>
      <c r="AX213" s="12" t="s">
        <v>73</v>
      </c>
      <c r="AY213" s="152" t="s">
        <v>119</v>
      </c>
    </row>
    <row r="214" spans="2:65" s="11" customFormat="1" ht="22.5">
      <c r="B214" s="144"/>
      <c r="D214" s="145" t="s">
        <v>127</v>
      </c>
      <c r="E214" s="146" t="s">
        <v>1</v>
      </c>
      <c r="F214" s="147" t="s">
        <v>223</v>
      </c>
      <c r="H214" s="146" t="s">
        <v>1</v>
      </c>
      <c r="I214" s="148"/>
      <c r="L214" s="144"/>
      <c r="M214" s="149"/>
      <c r="T214" s="150"/>
      <c r="AT214" s="146" t="s">
        <v>127</v>
      </c>
      <c r="AU214" s="146" t="s">
        <v>77</v>
      </c>
      <c r="AV214" s="11" t="s">
        <v>77</v>
      </c>
      <c r="AW214" s="11" t="s">
        <v>30</v>
      </c>
      <c r="AX214" s="11" t="s">
        <v>73</v>
      </c>
      <c r="AY214" s="146" t="s">
        <v>119</v>
      </c>
    </row>
    <row r="215" spans="2:65" s="12" customFormat="1" ht="11.25">
      <c r="B215" s="151"/>
      <c r="D215" s="145" t="s">
        <v>127</v>
      </c>
      <c r="E215" s="152" t="s">
        <v>1</v>
      </c>
      <c r="F215" s="153" t="s">
        <v>224</v>
      </c>
      <c r="H215" s="154">
        <v>136.71299999999999</v>
      </c>
      <c r="I215" s="155"/>
      <c r="L215" s="151"/>
      <c r="M215" s="156"/>
      <c r="T215" s="157"/>
      <c r="AT215" s="152" t="s">
        <v>127</v>
      </c>
      <c r="AU215" s="152" t="s">
        <v>77</v>
      </c>
      <c r="AV215" s="12" t="s">
        <v>81</v>
      </c>
      <c r="AW215" s="12" t="s">
        <v>30</v>
      </c>
      <c r="AX215" s="12" t="s">
        <v>73</v>
      </c>
      <c r="AY215" s="152" t="s">
        <v>119</v>
      </c>
    </row>
    <row r="216" spans="2:65" s="11" customFormat="1" ht="22.5">
      <c r="B216" s="144"/>
      <c r="D216" s="145" t="s">
        <v>127</v>
      </c>
      <c r="E216" s="146" t="s">
        <v>1</v>
      </c>
      <c r="F216" s="147" t="s">
        <v>225</v>
      </c>
      <c r="H216" s="146" t="s">
        <v>1</v>
      </c>
      <c r="I216" s="148"/>
      <c r="L216" s="144"/>
      <c r="M216" s="149"/>
      <c r="T216" s="150"/>
      <c r="AT216" s="146" t="s">
        <v>127</v>
      </c>
      <c r="AU216" s="146" t="s">
        <v>77</v>
      </c>
      <c r="AV216" s="11" t="s">
        <v>77</v>
      </c>
      <c r="AW216" s="11" t="s">
        <v>30</v>
      </c>
      <c r="AX216" s="11" t="s">
        <v>73</v>
      </c>
      <c r="AY216" s="146" t="s">
        <v>119</v>
      </c>
    </row>
    <row r="217" spans="2:65" s="12" customFormat="1" ht="11.25">
      <c r="B217" s="151"/>
      <c r="D217" s="145" t="s">
        <v>127</v>
      </c>
      <c r="E217" s="152" t="s">
        <v>1</v>
      </c>
      <c r="F217" s="153" t="s">
        <v>226</v>
      </c>
      <c r="H217" s="154">
        <v>85.46</v>
      </c>
      <c r="I217" s="155"/>
      <c r="L217" s="151"/>
      <c r="M217" s="156"/>
      <c r="T217" s="157"/>
      <c r="AT217" s="152" t="s">
        <v>127</v>
      </c>
      <c r="AU217" s="152" t="s">
        <v>77</v>
      </c>
      <c r="AV217" s="12" t="s">
        <v>81</v>
      </c>
      <c r="AW217" s="12" t="s">
        <v>30</v>
      </c>
      <c r="AX217" s="12" t="s">
        <v>73</v>
      </c>
      <c r="AY217" s="152" t="s">
        <v>119</v>
      </c>
    </row>
    <row r="218" spans="2:65" s="13" customFormat="1" ht="11.25">
      <c r="B218" s="158"/>
      <c r="D218" s="145" t="s">
        <v>127</v>
      </c>
      <c r="E218" s="159" t="s">
        <v>1</v>
      </c>
      <c r="F218" s="160" t="s">
        <v>133</v>
      </c>
      <c r="H218" s="161">
        <v>265.09199999999998</v>
      </c>
      <c r="I218" s="162"/>
      <c r="L218" s="158"/>
      <c r="M218" s="163"/>
      <c r="T218" s="164"/>
      <c r="AT218" s="159" t="s">
        <v>127</v>
      </c>
      <c r="AU218" s="159" t="s">
        <v>77</v>
      </c>
      <c r="AV218" s="13" t="s">
        <v>125</v>
      </c>
      <c r="AW218" s="13" t="s">
        <v>30</v>
      </c>
      <c r="AX218" s="13" t="s">
        <v>77</v>
      </c>
      <c r="AY218" s="159" t="s">
        <v>119</v>
      </c>
    </row>
    <row r="219" spans="2:65" s="1" customFormat="1" ht="24.2" customHeight="1">
      <c r="B219" s="126"/>
      <c r="C219" s="127" t="s">
        <v>227</v>
      </c>
      <c r="D219" s="127" t="s">
        <v>120</v>
      </c>
      <c r="E219" s="128" t="s">
        <v>228</v>
      </c>
      <c r="F219" s="129" t="s">
        <v>229</v>
      </c>
      <c r="G219" s="130" t="s">
        <v>230</v>
      </c>
      <c r="H219" s="131">
        <v>124.955</v>
      </c>
      <c r="I219" s="132"/>
      <c r="J219" s="133">
        <f>ROUND(I219*H219,2)</f>
        <v>0</v>
      </c>
      <c r="K219" s="129" t="s">
        <v>1</v>
      </c>
      <c r="L219" s="31"/>
      <c r="M219" s="134" t="s">
        <v>1</v>
      </c>
      <c r="N219" s="135" t="s">
        <v>38</v>
      </c>
      <c r="P219" s="136">
        <f>O219*H219</f>
        <v>0</v>
      </c>
      <c r="Q219" s="136">
        <v>0</v>
      </c>
      <c r="R219" s="136">
        <f>Q219*H219</f>
        <v>0</v>
      </c>
      <c r="S219" s="136">
        <v>0</v>
      </c>
      <c r="T219" s="137">
        <f>S219*H219</f>
        <v>0</v>
      </c>
      <c r="AR219" s="138" t="s">
        <v>125</v>
      </c>
      <c r="AT219" s="138" t="s">
        <v>120</v>
      </c>
      <c r="AU219" s="138" t="s">
        <v>77</v>
      </c>
      <c r="AY219" s="16" t="s">
        <v>119</v>
      </c>
      <c r="BE219" s="139">
        <f>IF(N219="základní",J219,0)</f>
        <v>0</v>
      </c>
      <c r="BF219" s="139">
        <f>IF(N219="snížená",J219,0)</f>
        <v>0</v>
      </c>
      <c r="BG219" s="139">
        <f>IF(N219="zákl. přenesená",J219,0)</f>
        <v>0</v>
      </c>
      <c r="BH219" s="139">
        <f>IF(N219="sníž. přenesená",J219,0)</f>
        <v>0</v>
      </c>
      <c r="BI219" s="139">
        <f>IF(N219="nulová",J219,0)</f>
        <v>0</v>
      </c>
      <c r="BJ219" s="16" t="s">
        <v>77</v>
      </c>
      <c r="BK219" s="139">
        <f>ROUND(I219*H219,2)</f>
        <v>0</v>
      </c>
      <c r="BL219" s="16" t="s">
        <v>125</v>
      </c>
      <c r="BM219" s="138" t="s">
        <v>231</v>
      </c>
    </row>
    <row r="220" spans="2:65" s="11" customFormat="1" ht="11.25">
      <c r="B220" s="144"/>
      <c r="D220" s="145" t="s">
        <v>127</v>
      </c>
      <c r="E220" s="146" t="s">
        <v>1</v>
      </c>
      <c r="F220" s="147" t="s">
        <v>128</v>
      </c>
      <c r="H220" s="146" t="s">
        <v>1</v>
      </c>
      <c r="I220" s="148"/>
      <c r="L220" s="144"/>
      <c r="M220" s="149"/>
      <c r="T220" s="150"/>
      <c r="AT220" s="146" t="s">
        <v>127</v>
      </c>
      <c r="AU220" s="146" t="s">
        <v>77</v>
      </c>
      <c r="AV220" s="11" t="s">
        <v>77</v>
      </c>
      <c r="AW220" s="11" t="s">
        <v>30</v>
      </c>
      <c r="AX220" s="11" t="s">
        <v>73</v>
      </c>
      <c r="AY220" s="146" t="s">
        <v>119</v>
      </c>
    </row>
    <row r="221" spans="2:65" s="11" customFormat="1" ht="11.25">
      <c r="B221" s="144"/>
      <c r="D221" s="145" t="s">
        <v>127</v>
      </c>
      <c r="E221" s="146" t="s">
        <v>1</v>
      </c>
      <c r="F221" s="147" t="s">
        <v>232</v>
      </c>
      <c r="H221" s="146" t="s">
        <v>1</v>
      </c>
      <c r="I221" s="148"/>
      <c r="L221" s="144"/>
      <c r="M221" s="149"/>
      <c r="T221" s="150"/>
      <c r="AT221" s="146" t="s">
        <v>127</v>
      </c>
      <c r="AU221" s="146" t="s">
        <v>77</v>
      </c>
      <c r="AV221" s="11" t="s">
        <v>77</v>
      </c>
      <c r="AW221" s="11" t="s">
        <v>30</v>
      </c>
      <c r="AX221" s="11" t="s">
        <v>73</v>
      </c>
      <c r="AY221" s="146" t="s">
        <v>119</v>
      </c>
    </row>
    <row r="222" spans="2:65" s="11" customFormat="1" ht="22.5">
      <c r="B222" s="144"/>
      <c r="D222" s="145" t="s">
        <v>127</v>
      </c>
      <c r="E222" s="146" t="s">
        <v>1</v>
      </c>
      <c r="F222" s="147" t="s">
        <v>233</v>
      </c>
      <c r="H222" s="146" t="s">
        <v>1</v>
      </c>
      <c r="I222" s="148"/>
      <c r="L222" s="144"/>
      <c r="M222" s="149"/>
      <c r="T222" s="150"/>
      <c r="AT222" s="146" t="s">
        <v>127</v>
      </c>
      <c r="AU222" s="146" t="s">
        <v>77</v>
      </c>
      <c r="AV222" s="11" t="s">
        <v>77</v>
      </c>
      <c r="AW222" s="11" t="s">
        <v>30</v>
      </c>
      <c r="AX222" s="11" t="s">
        <v>73</v>
      </c>
      <c r="AY222" s="146" t="s">
        <v>119</v>
      </c>
    </row>
    <row r="223" spans="2:65" s="12" customFormat="1" ht="11.25">
      <c r="B223" s="151"/>
      <c r="D223" s="145" t="s">
        <v>127</v>
      </c>
      <c r="E223" s="152" t="s">
        <v>1</v>
      </c>
      <c r="F223" s="153" t="s">
        <v>234</v>
      </c>
      <c r="H223" s="154">
        <v>94.954999999999998</v>
      </c>
      <c r="I223" s="155"/>
      <c r="L223" s="151"/>
      <c r="M223" s="156"/>
      <c r="T223" s="157"/>
      <c r="AT223" s="152" t="s">
        <v>127</v>
      </c>
      <c r="AU223" s="152" t="s">
        <v>77</v>
      </c>
      <c r="AV223" s="12" t="s">
        <v>81</v>
      </c>
      <c r="AW223" s="12" t="s">
        <v>30</v>
      </c>
      <c r="AX223" s="12" t="s">
        <v>73</v>
      </c>
      <c r="AY223" s="152" t="s">
        <v>119</v>
      </c>
    </row>
    <row r="224" spans="2:65" s="11" customFormat="1" ht="11.25">
      <c r="B224" s="144"/>
      <c r="D224" s="145" t="s">
        <v>127</v>
      </c>
      <c r="E224" s="146" t="s">
        <v>1</v>
      </c>
      <c r="F224" s="147" t="s">
        <v>235</v>
      </c>
      <c r="H224" s="146" t="s">
        <v>1</v>
      </c>
      <c r="I224" s="148"/>
      <c r="L224" s="144"/>
      <c r="M224" s="149"/>
      <c r="T224" s="150"/>
      <c r="AT224" s="146" t="s">
        <v>127</v>
      </c>
      <c r="AU224" s="146" t="s">
        <v>77</v>
      </c>
      <c r="AV224" s="11" t="s">
        <v>77</v>
      </c>
      <c r="AW224" s="11" t="s">
        <v>30</v>
      </c>
      <c r="AX224" s="11" t="s">
        <v>73</v>
      </c>
      <c r="AY224" s="146" t="s">
        <v>119</v>
      </c>
    </row>
    <row r="225" spans="2:65" s="12" customFormat="1" ht="11.25">
      <c r="B225" s="151"/>
      <c r="D225" s="145" t="s">
        <v>127</v>
      </c>
      <c r="E225" s="152" t="s">
        <v>1</v>
      </c>
      <c r="F225" s="153" t="s">
        <v>167</v>
      </c>
      <c r="H225" s="154">
        <v>30</v>
      </c>
      <c r="I225" s="155"/>
      <c r="L225" s="151"/>
      <c r="M225" s="156"/>
      <c r="T225" s="157"/>
      <c r="AT225" s="152" t="s">
        <v>127</v>
      </c>
      <c r="AU225" s="152" t="s">
        <v>77</v>
      </c>
      <c r="AV225" s="12" t="s">
        <v>81</v>
      </c>
      <c r="AW225" s="12" t="s">
        <v>30</v>
      </c>
      <c r="AX225" s="12" t="s">
        <v>73</v>
      </c>
      <c r="AY225" s="152" t="s">
        <v>119</v>
      </c>
    </row>
    <row r="226" spans="2:65" s="13" customFormat="1" ht="11.25">
      <c r="B226" s="158"/>
      <c r="D226" s="145" t="s">
        <v>127</v>
      </c>
      <c r="E226" s="159" t="s">
        <v>1</v>
      </c>
      <c r="F226" s="160" t="s">
        <v>133</v>
      </c>
      <c r="H226" s="161">
        <v>124.955</v>
      </c>
      <c r="I226" s="162"/>
      <c r="L226" s="158"/>
      <c r="M226" s="163"/>
      <c r="T226" s="164"/>
      <c r="AT226" s="159" t="s">
        <v>127</v>
      </c>
      <c r="AU226" s="159" t="s">
        <v>77</v>
      </c>
      <c r="AV226" s="13" t="s">
        <v>125</v>
      </c>
      <c r="AW226" s="13" t="s">
        <v>30</v>
      </c>
      <c r="AX226" s="13" t="s">
        <v>77</v>
      </c>
      <c r="AY226" s="159" t="s">
        <v>119</v>
      </c>
    </row>
    <row r="227" spans="2:65" s="10" customFormat="1" ht="25.9" customHeight="1">
      <c r="B227" s="117"/>
      <c r="D227" s="118" t="s">
        <v>72</v>
      </c>
      <c r="E227" s="119" t="s">
        <v>236</v>
      </c>
      <c r="F227" s="119" t="s">
        <v>237</v>
      </c>
      <c r="I227" s="120"/>
      <c r="J227" s="108">
        <f>BK227</f>
        <v>0</v>
      </c>
      <c r="L227" s="117"/>
      <c r="M227" s="121"/>
      <c r="P227" s="122">
        <f>SUM(P228:P257)</f>
        <v>0</v>
      </c>
      <c r="R227" s="122">
        <f>SUM(R228:R257)</f>
        <v>0</v>
      </c>
      <c r="T227" s="123">
        <f>SUM(T228:T257)</f>
        <v>0</v>
      </c>
      <c r="AR227" s="118" t="s">
        <v>77</v>
      </c>
      <c r="AT227" s="124" t="s">
        <v>72</v>
      </c>
      <c r="AU227" s="124" t="s">
        <v>73</v>
      </c>
      <c r="AY227" s="118" t="s">
        <v>119</v>
      </c>
      <c r="BK227" s="125">
        <f>SUM(BK228:BK257)</f>
        <v>0</v>
      </c>
    </row>
    <row r="228" spans="2:65" s="1" customFormat="1" ht="24.2" customHeight="1">
      <c r="B228" s="126"/>
      <c r="C228" s="127" t="s">
        <v>184</v>
      </c>
      <c r="D228" s="127" t="s">
        <v>120</v>
      </c>
      <c r="E228" s="128" t="s">
        <v>238</v>
      </c>
      <c r="F228" s="129" t="s">
        <v>239</v>
      </c>
      <c r="G228" s="130" t="s">
        <v>240</v>
      </c>
      <c r="H228" s="131">
        <v>3</v>
      </c>
      <c r="I228" s="132"/>
      <c r="J228" s="133">
        <f>ROUND(I228*H228,2)</f>
        <v>0</v>
      </c>
      <c r="K228" s="129" t="s">
        <v>124</v>
      </c>
      <c r="L228" s="31"/>
      <c r="M228" s="134" t="s">
        <v>1</v>
      </c>
      <c r="N228" s="135" t="s">
        <v>38</v>
      </c>
      <c r="P228" s="136">
        <f>O228*H228</f>
        <v>0</v>
      </c>
      <c r="Q228" s="136">
        <v>0</v>
      </c>
      <c r="R228" s="136">
        <f>Q228*H228</f>
        <v>0</v>
      </c>
      <c r="S228" s="136">
        <v>0</v>
      </c>
      <c r="T228" s="137">
        <f>S228*H228</f>
        <v>0</v>
      </c>
      <c r="AR228" s="138" t="s">
        <v>125</v>
      </c>
      <c r="AT228" s="138" t="s">
        <v>120</v>
      </c>
      <c r="AU228" s="138" t="s">
        <v>77</v>
      </c>
      <c r="AY228" s="16" t="s">
        <v>119</v>
      </c>
      <c r="BE228" s="139">
        <f>IF(N228="základní",J228,0)</f>
        <v>0</v>
      </c>
      <c r="BF228" s="139">
        <f>IF(N228="snížená",J228,0)</f>
        <v>0</v>
      </c>
      <c r="BG228" s="139">
        <f>IF(N228="zákl. přenesená",J228,0)</f>
        <v>0</v>
      </c>
      <c r="BH228" s="139">
        <f>IF(N228="sníž. přenesená",J228,0)</f>
        <v>0</v>
      </c>
      <c r="BI228" s="139">
        <f>IF(N228="nulová",J228,0)</f>
        <v>0</v>
      </c>
      <c r="BJ228" s="16" t="s">
        <v>77</v>
      </c>
      <c r="BK228" s="139">
        <f>ROUND(I228*H228,2)</f>
        <v>0</v>
      </c>
      <c r="BL228" s="16" t="s">
        <v>125</v>
      </c>
      <c r="BM228" s="138" t="s">
        <v>241</v>
      </c>
    </row>
    <row r="229" spans="2:65" s="1" customFormat="1" ht="11.25">
      <c r="B229" s="31"/>
      <c r="D229" s="140"/>
      <c r="F229" s="141"/>
      <c r="I229" s="142"/>
      <c r="L229" s="31"/>
      <c r="M229" s="143"/>
      <c r="T229" s="55"/>
      <c r="AT229" s="16" t="s">
        <v>126</v>
      </c>
      <c r="AU229" s="16" t="s">
        <v>77</v>
      </c>
    </row>
    <row r="230" spans="2:65" s="11" customFormat="1" ht="11.25">
      <c r="B230" s="144"/>
      <c r="D230" s="145" t="s">
        <v>127</v>
      </c>
      <c r="E230" s="146" t="s">
        <v>1</v>
      </c>
      <c r="F230" s="147" t="s">
        <v>242</v>
      </c>
      <c r="H230" s="146" t="s">
        <v>1</v>
      </c>
      <c r="I230" s="148"/>
      <c r="L230" s="144"/>
      <c r="M230" s="149"/>
      <c r="T230" s="150"/>
      <c r="AT230" s="146" t="s">
        <v>127</v>
      </c>
      <c r="AU230" s="146" t="s">
        <v>77</v>
      </c>
      <c r="AV230" s="11" t="s">
        <v>77</v>
      </c>
      <c r="AW230" s="11" t="s">
        <v>30</v>
      </c>
      <c r="AX230" s="11" t="s">
        <v>73</v>
      </c>
      <c r="AY230" s="146" t="s">
        <v>119</v>
      </c>
    </row>
    <row r="231" spans="2:65" s="12" customFormat="1" ht="11.25">
      <c r="B231" s="151"/>
      <c r="D231" s="145" t="s">
        <v>127</v>
      </c>
      <c r="E231" s="152" t="s">
        <v>1</v>
      </c>
      <c r="F231" s="153" t="s">
        <v>84</v>
      </c>
      <c r="H231" s="154">
        <v>3</v>
      </c>
      <c r="I231" s="155"/>
      <c r="L231" s="151"/>
      <c r="M231" s="156"/>
      <c r="T231" s="157"/>
      <c r="AT231" s="152" t="s">
        <v>127</v>
      </c>
      <c r="AU231" s="152" t="s">
        <v>77</v>
      </c>
      <c r="AV231" s="12" t="s">
        <v>81</v>
      </c>
      <c r="AW231" s="12" t="s">
        <v>30</v>
      </c>
      <c r="AX231" s="12" t="s">
        <v>73</v>
      </c>
      <c r="AY231" s="152" t="s">
        <v>119</v>
      </c>
    </row>
    <row r="232" spans="2:65" s="13" customFormat="1" ht="11.25">
      <c r="B232" s="158"/>
      <c r="D232" s="145" t="s">
        <v>127</v>
      </c>
      <c r="E232" s="159" t="s">
        <v>1</v>
      </c>
      <c r="F232" s="160" t="s">
        <v>133</v>
      </c>
      <c r="H232" s="161">
        <v>3</v>
      </c>
      <c r="I232" s="162"/>
      <c r="L232" s="158"/>
      <c r="M232" s="163"/>
      <c r="T232" s="164"/>
      <c r="AT232" s="159" t="s">
        <v>127</v>
      </c>
      <c r="AU232" s="159" t="s">
        <v>77</v>
      </c>
      <c r="AV232" s="13" t="s">
        <v>125</v>
      </c>
      <c r="AW232" s="13" t="s">
        <v>30</v>
      </c>
      <c r="AX232" s="13" t="s">
        <v>77</v>
      </c>
      <c r="AY232" s="159" t="s">
        <v>119</v>
      </c>
    </row>
    <row r="233" spans="2:65" s="1" customFormat="1" ht="33" customHeight="1">
      <c r="B233" s="126"/>
      <c r="C233" s="127" t="s">
        <v>7</v>
      </c>
      <c r="D233" s="127" t="s">
        <v>120</v>
      </c>
      <c r="E233" s="128" t="s">
        <v>243</v>
      </c>
      <c r="F233" s="129" t="s">
        <v>244</v>
      </c>
      <c r="G233" s="130" t="s">
        <v>245</v>
      </c>
      <c r="H233" s="131">
        <v>7.9880000000000004</v>
      </c>
      <c r="I233" s="132"/>
      <c r="J233" s="133">
        <f>ROUND(I233*H233,2)</f>
        <v>0</v>
      </c>
      <c r="K233" s="129" t="s">
        <v>124</v>
      </c>
      <c r="L233" s="31"/>
      <c r="M233" s="134" t="s">
        <v>1</v>
      </c>
      <c r="N233" s="135" t="s">
        <v>38</v>
      </c>
      <c r="P233" s="136">
        <f>O233*H233</f>
        <v>0</v>
      </c>
      <c r="Q233" s="136">
        <v>0</v>
      </c>
      <c r="R233" s="136">
        <f>Q233*H233</f>
        <v>0</v>
      </c>
      <c r="S233" s="136">
        <v>0</v>
      </c>
      <c r="T233" s="137">
        <f>S233*H233</f>
        <v>0</v>
      </c>
      <c r="AR233" s="138" t="s">
        <v>125</v>
      </c>
      <c r="AT233" s="138" t="s">
        <v>120</v>
      </c>
      <c r="AU233" s="138" t="s">
        <v>77</v>
      </c>
      <c r="AY233" s="16" t="s">
        <v>119</v>
      </c>
      <c r="BE233" s="139">
        <f>IF(N233="základní",J233,0)</f>
        <v>0</v>
      </c>
      <c r="BF233" s="139">
        <f>IF(N233="snížená",J233,0)</f>
        <v>0</v>
      </c>
      <c r="BG233" s="139">
        <f>IF(N233="zákl. přenesená",J233,0)</f>
        <v>0</v>
      </c>
      <c r="BH233" s="139">
        <f>IF(N233="sníž. přenesená",J233,0)</f>
        <v>0</v>
      </c>
      <c r="BI233" s="139">
        <f>IF(N233="nulová",J233,0)</f>
        <v>0</v>
      </c>
      <c r="BJ233" s="16" t="s">
        <v>77</v>
      </c>
      <c r="BK233" s="139">
        <f>ROUND(I233*H233,2)</f>
        <v>0</v>
      </c>
      <c r="BL233" s="16" t="s">
        <v>125</v>
      </c>
      <c r="BM233" s="138" t="s">
        <v>246</v>
      </c>
    </row>
    <row r="234" spans="2:65" s="1" customFormat="1" ht="11.25">
      <c r="B234" s="31"/>
      <c r="D234" s="140"/>
      <c r="F234" s="141"/>
      <c r="I234" s="142"/>
      <c r="L234" s="31"/>
      <c r="M234" s="143"/>
      <c r="T234" s="55"/>
      <c r="AT234" s="16" t="s">
        <v>126</v>
      </c>
      <c r="AU234" s="16" t="s">
        <v>77</v>
      </c>
    </row>
    <row r="235" spans="2:65" s="12" customFormat="1" ht="11.25">
      <c r="B235" s="151"/>
      <c r="D235" s="145" t="s">
        <v>127</v>
      </c>
      <c r="E235" s="152" t="s">
        <v>1</v>
      </c>
      <c r="F235" s="153" t="s">
        <v>247</v>
      </c>
      <c r="H235" s="154">
        <v>7.9880000000000004</v>
      </c>
      <c r="I235" s="155"/>
      <c r="L235" s="151"/>
      <c r="M235" s="156"/>
      <c r="T235" s="157"/>
      <c r="AT235" s="152" t="s">
        <v>127</v>
      </c>
      <c r="AU235" s="152" t="s">
        <v>77</v>
      </c>
      <c r="AV235" s="12" t="s">
        <v>81</v>
      </c>
      <c r="AW235" s="12" t="s">
        <v>30</v>
      </c>
      <c r="AX235" s="12" t="s">
        <v>73</v>
      </c>
      <c r="AY235" s="152" t="s">
        <v>119</v>
      </c>
    </row>
    <row r="236" spans="2:65" s="13" customFormat="1" ht="11.25">
      <c r="B236" s="158"/>
      <c r="D236" s="145" t="s">
        <v>127</v>
      </c>
      <c r="E236" s="159" t="s">
        <v>1</v>
      </c>
      <c r="F236" s="160" t="s">
        <v>133</v>
      </c>
      <c r="H236" s="161">
        <v>7.9880000000000004</v>
      </c>
      <c r="I236" s="162"/>
      <c r="L236" s="158"/>
      <c r="M236" s="163"/>
      <c r="T236" s="164"/>
      <c r="AT236" s="159" t="s">
        <v>127</v>
      </c>
      <c r="AU236" s="159" t="s">
        <v>77</v>
      </c>
      <c r="AV236" s="13" t="s">
        <v>125</v>
      </c>
      <c r="AW236" s="13" t="s">
        <v>30</v>
      </c>
      <c r="AX236" s="13" t="s">
        <v>77</v>
      </c>
      <c r="AY236" s="159" t="s">
        <v>119</v>
      </c>
    </row>
    <row r="237" spans="2:65" s="1" customFormat="1" ht="33" customHeight="1">
      <c r="B237" s="126"/>
      <c r="C237" s="127" t="s">
        <v>191</v>
      </c>
      <c r="D237" s="127" t="s">
        <v>120</v>
      </c>
      <c r="E237" s="128" t="s">
        <v>248</v>
      </c>
      <c r="F237" s="129" t="s">
        <v>249</v>
      </c>
      <c r="G237" s="130" t="s">
        <v>245</v>
      </c>
      <c r="H237" s="131">
        <v>31.952000000000002</v>
      </c>
      <c r="I237" s="132"/>
      <c r="J237" s="133">
        <f>ROUND(I237*H237,2)</f>
        <v>0</v>
      </c>
      <c r="K237" s="129" t="s">
        <v>124</v>
      </c>
      <c r="L237" s="31"/>
      <c r="M237" s="134" t="s">
        <v>1</v>
      </c>
      <c r="N237" s="135" t="s">
        <v>38</v>
      </c>
      <c r="P237" s="136">
        <f>O237*H237</f>
        <v>0</v>
      </c>
      <c r="Q237" s="136">
        <v>0</v>
      </c>
      <c r="R237" s="136">
        <f>Q237*H237</f>
        <v>0</v>
      </c>
      <c r="S237" s="136">
        <v>0</v>
      </c>
      <c r="T237" s="137">
        <f>S237*H237</f>
        <v>0</v>
      </c>
      <c r="AR237" s="138" t="s">
        <v>125</v>
      </c>
      <c r="AT237" s="138" t="s">
        <v>120</v>
      </c>
      <c r="AU237" s="138" t="s">
        <v>77</v>
      </c>
      <c r="AY237" s="16" t="s">
        <v>119</v>
      </c>
      <c r="BE237" s="139">
        <f>IF(N237="základní",J237,0)</f>
        <v>0</v>
      </c>
      <c r="BF237" s="139">
        <f>IF(N237="snížená",J237,0)</f>
        <v>0</v>
      </c>
      <c r="BG237" s="139">
        <f>IF(N237="zákl. přenesená",J237,0)</f>
        <v>0</v>
      </c>
      <c r="BH237" s="139">
        <f>IF(N237="sníž. přenesená",J237,0)</f>
        <v>0</v>
      </c>
      <c r="BI237" s="139">
        <f>IF(N237="nulová",J237,0)</f>
        <v>0</v>
      </c>
      <c r="BJ237" s="16" t="s">
        <v>77</v>
      </c>
      <c r="BK237" s="139">
        <f>ROUND(I237*H237,2)</f>
        <v>0</v>
      </c>
      <c r="BL237" s="16" t="s">
        <v>125</v>
      </c>
      <c r="BM237" s="138" t="s">
        <v>250</v>
      </c>
    </row>
    <row r="238" spans="2:65" s="1" customFormat="1" ht="11.25">
      <c r="B238" s="31"/>
      <c r="D238" s="140"/>
      <c r="F238" s="141"/>
      <c r="I238" s="142"/>
      <c r="L238" s="31"/>
      <c r="M238" s="143"/>
      <c r="T238" s="55"/>
      <c r="AT238" s="16" t="s">
        <v>126</v>
      </c>
      <c r="AU238" s="16" t="s">
        <v>77</v>
      </c>
    </row>
    <row r="239" spans="2:65" s="12" customFormat="1" ht="11.25">
      <c r="B239" s="151"/>
      <c r="D239" s="145" t="s">
        <v>127</v>
      </c>
      <c r="E239" s="152" t="s">
        <v>1</v>
      </c>
      <c r="F239" s="153" t="s">
        <v>251</v>
      </c>
      <c r="H239" s="154">
        <v>31.952000000000002</v>
      </c>
      <c r="I239" s="155"/>
      <c r="L239" s="151"/>
      <c r="M239" s="156"/>
      <c r="T239" s="157"/>
      <c r="AT239" s="152" t="s">
        <v>127</v>
      </c>
      <c r="AU239" s="152" t="s">
        <v>77</v>
      </c>
      <c r="AV239" s="12" t="s">
        <v>81</v>
      </c>
      <c r="AW239" s="12" t="s">
        <v>30</v>
      </c>
      <c r="AX239" s="12" t="s">
        <v>73</v>
      </c>
      <c r="AY239" s="152" t="s">
        <v>119</v>
      </c>
    </row>
    <row r="240" spans="2:65" s="13" customFormat="1" ht="11.25">
      <c r="B240" s="158"/>
      <c r="D240" s="145" t="s">
        <v>127</v>
      </c>
      <c r="E240" s="159" t="s">
        <v>1</v>
      </c>
      <c r="F240" s="160" t="s">
        <v>133</v>
      </c>
      <c r="H240" s="161">
        <v>31.952000000000002</v>
      </c>
      <c r="I240" s="162"/>
      <c r="L240" s="158"/>
      <c r="M240" s="163"/>
      <c r="T240" s="164"/>
      <c r="AT240" s="159" t="s">
        <v>127</v>
      </c>
      <c r="AU240" s="159" t="s">
        <v>77</v>
      </c>
      <c r="AV240" s="13" t="s">
        <v>125</v>
      </c>
      <c r="AW240" s="13" t="s">
        <v>30</v>
      </c>
      <c r="AX240" s="13" t="s">
        <v>77</v>
      </c>
      <c r="AY240" s="159" t="s">
        <v>119</v>
      </c>
    </row>
    <row r="241" spans="2:65" s="1" customFormat="1" ht="24.2" customHeight="1">
      <c r="B241" s="126"/>
      <c r="C241" s="127" t="s">
        <v>252</v>
      </c>
      <c r="D241" s="127" t="s">
        <v>120</v>
      </c>
      <c r="E241" s="128" t="s">
        <v>253</v>
      </c>
      <c r="F241" s="129" t="s">
        <v>254</v>
      </c>
      <c r="G241" s="130" t="s">
        <v>245</v>
      </c>
      <c r="H241" s="131">
        <v>7.9880000000000004</v>
      </c>
      <c r="I241" s="132"/>
      <c r="J241" s="133">
        <f>ROUND(I241*H241,2)</f>
        <v>0</v>
      </c>
      <c r="K241" s="129" t="s">
        <v>124</v>
      </c>
      <c r="L241" s="31"/>
      <c r="M241" s="134" t="s">
        <v>1</v>
      </c>
      <c r="N241" s="135" t="s">
        <v>38</v>
      </c>
      <c r="P241" s="136">
        <f>O241*H241</f>
        <v>0</v>
      </c>
      <c r="Q241" s="136">
        <v>0</v>
      </c>
      <c r="R241" s="136">
        <f>Q241*H241</f>
        <v>0</v>
      </c>
      <c r="S241" s="136">
        <v>0</v>
      </c>
      <c r="T241" s="137">
        <f>S241*H241</f>
        <v>0</v>
      </c>
      <c r="AR241" s="138" t="s">
        <v>125</v>
      </c>
      <c r="AT241" s="138" t="s">
        <v>120</v>
      </c>
      <c r="AU241" s="138" t="s">
        <v>77</v>
      </c>
      <c r="AY241" s="16" t="s">
        <v>119</v>
      </c>
      <c r="BE241" s="139">
        <f>IF(N241="základní",J241,0)</f>
        <v>0</v>
      </c>
      <c r="BF241" s="139">
        <f>IF(N241="snížená",J241,0)</f>
        <v>0</v>
      </c>
      <c r="BG241" s="139">
        <f>IF(N241="zákl. přenesená",J241,0)</f>
        <v>0</v>
      </c>
      <c r="BH241" s="139">
        <f>IF(N241="sníž. přenesená",J241,0)</f>
        <v>0</v>
      </c>
      <c r="BI241" s="139">
        <f>IF(N241="nulová",J241,0)</f>
        <v>0</v>
      </c>
      <c r="BJ241" s="16" t="s">
        <v>77</v>
      </c>
      <c r="BK241" s="139">
        <f>ROUND(I241*H241,2)</f>
        <v>0</v>
      </c>
      <c r="BL241" s="16" t="s">
        <v>125</v>
      </c>
      <c r="BM241" s="138" t="s">
        <v>255</v>
      </c>
    </row>
    <row r="242" spans="2:65" s="1" customFormat="1" ht="11.25">
      <c r="B242" s="31"/>
      <c r="D242" s="140"/>
      <c r="F242" s="141"/>
      <c r="I242" s="142"/>
      <c r="L242" s="31"/>
      <c r="M242" s="143"/>
      <c r="T242" s="55"/>
      <c r="AT242" s="16" t="s">
        <v>126</v>
      </c>
      <c r="AU242" s="16" t="s">
        <v>77</v>
      </c>
    </row>
    <row r="243" spans="2:65" s="12" customFormat="1" ht="11.25">
      <c r="B243" s="151"/>
      <c r="D243" s="145" t="s">
        <v>127</v>
      </c>
      <c r="E243" s="152" t="s">
        <v>1</v>
      </c>
      <c r="F243" s="153" t="s">
        <v>247</v>
      </c>
      <c r="H243" s="154">
        <v>7.9880000000000004</v>
      </c>
      <c r="I243" s="155"/>
      <c r="L243" s="151"/>
      <c r="M243" s="156"/>
      <c r="T243" s="157"/>
      <c r="AT243" s="152" t="s">
        <v>127</v>
      </c>
      <c r="AU243" s="152" t="s">
        <v>77</v>
      </c>
      <c r="AV243" s="12" t="s">
        <v>81</v>
      </c>
      <c r="AW243" s="12" t="s">
        <v>30</v>
      </c>
      <c r="AX243" s="12" t="s">
        <v>73</v>
      </c>
      <c r="AY243" s="152" t="s">
        <v>119</v>
      </c>
    </row>
    <row r="244" spans="2:65" s="13" customFormat="1" ht="11.25">
      <c r="B244" s="158"/>
      <c r="D244" s="145" t="s">
        <v>127</v>
      </c>
      <c r="E244" s="159" t="s">
        <v>1</v>
      </c>
      <c r="F244" s="160" t="s">
        <v>133</v>
      </c>
      <c r="H244" s="161">
        <v>7.9880000000000004</v>
      </c>
      <c r="I244" s="162"/>
      <c r="L244" s="158"/>
      <c r="M244" s="163"/>
      <c r="T244" s="164"/>
      <c r="AT244" s="159" t="s">
        <v>127</v>
      </c>
      <c r="AU244" s="159" t="s">
        <v>77</v>
      </c>
      <c r="AV244" s="13" t="s">
        <v>125</v>
      </c>
      <c r="AW244" s="13" t="s">
        <v>30</v>
      </c>
      <c r="AX244" s="13" t="s">
        <v>77</v>
      </c>
      <c r="AY244" s="159" t="s">
        <v>119</v>
      </c>
    </row>
    <row r="245" spans="2:65" s="1" customFormat="1" ht="24.2" customHeight="1">
      <c r="B245" s="126"/>
      <c r="C245" s="127" t="s">
        <v>194</v>
      </c>
      <c r="D245" s="127" t="s">
        <v>120</v>
      </c>
      <c r="E245" s="128" t="s">
        <v>256</v>
      </c>
      <c r="F245" s="129" t="s">
        <v>257</v>
      </c>
      <c r="G245" s="130" t="s">
        <v>245</v>
      </c>
      <c r="H245" s="131">
        <v>159.76</v>
      </c>
      <c r="I245" s="132"/>
      <c r="J245" s="133">
        <f>ROUND(I245*H245,2)</f>
        <v>0</v>
      </c>
      <c r="K245" s="129" t="s">
        <v>124</v>
      </c>
      <c r="L245" s="31"/>
      <c r="M245" s="134" t="s">
        <v>1</v>
      </c>
      <c r="N245" s="135" t="s">
        <v>38</v>
      </c>
      <c r="P245" s="136">
        <f>O245*H245</f>
        <v>0</v>
      </c>
      <c r="Q245" s="136">
        <v>0</v>
      </c>
      <c r="R245" s="136">
        <f>Q245*H245</f>
        <v>0</v>
      </c>
      <c r="S245" s="136">
        <v>0</v>
      </c>
      <c r="T245" s="137">
        <f>S245*H245</f>
        <v>0</v>
      </c>
      <c r="AR245" s="138" t="s">
        <v>125</v>
      </c>
      <c r="AT245" s="138" t="s">
        <v>120</v>
      </c>
      <c r="AU245" s="138" t="s">
        <v>77</v>
      </c>
      <c r="AY245" s="16" t="s">
        <v>119</v>
      </c>
      <c r="BE245" s="139">
        <f>IF(N245="základní",J245,0)</f>
        <v>0</v>
      </c>
      <c r="BF245" s="139">
        <f>IF(N245="snížená",J245,0)</f>
        <v>0</v>
      </c>
      <c r="BG245" s="139">
        <f>IF(N245="zákl. přenesená",J245,0)</f>
        <v>0</v>
      </c>
      <c r="BH245" s="139">
        <f>IF(N245="sníž. přenesená",J245,0)</f>
        <v>0</v>
      </c>
      <c r="BI245" s="139">
        <f>IF(N245="nulová",J245,0)</f>
        <v>0</v>
      </c>
      <c r="BJ245" s="16" t="s">
        <v>77</v>
      </c>
      <c r="BK245" s="139">
        <f>ROUND(I245*H245,2)</f>
        <v>0</v>
      </c>
      <c r="BL245" s="16" t="s">
        <v>125</v>
      </c>
      <c r="BM245" s="138" t="s">
        <v>258</v>
      </c>
    </row>
    <row r="246" spans="2:65" s="1" customFormat="1" ht="11.25">
      <c r="B246" s="31"/>
      <c r="D246" s="140"/>
      <c r="F246" s="141"/>
      <c r="I246" s="142"/>
      <c r="L246" s="31"/>
      <c r="M246" s="143"/>
      <c r="T246" s="55"/>
      <c r="AT246" s="16" t="s">
        <v>126</v>
      </c>
      <c r="AU246" s="16" t="s">
        <v>77</v>
      </c>
    </row>
    <row r="247" spans="2:65" s="11" customFormat="1" ht="11.25">
      <c r="B247" s="144"/>
      <c r="D247" s="145" t="s">
        <v>127</v>
      </c>
      <c r="E247" s="146" t="s">
        <v>1</v>
      </c>
      <c r="F247" s="147" t="s">
        <v>259</v>
      </c>
      <c r="H247" s="146" t="s">
        <v>1</v>
      </c>
      <c r="I247" s="148"/>
      <c r="L247" s="144"/>
      <c r="M247" s="149"/>
      <c r="T247" s="150"/>
      <c r="AT247" s="146" t="s">
        <v>127</v>
      </c>
      <c r="AU247" s="146" t="s">
        <v>77</v>
      </c>
      <c r="AV247" s="11" t="s">
        <v>77</v>
      </c>
      <c r="AW247" s="11" t="s">
        <v>30</v>
      </c>
      <c r="AX247" s="11" t="s">
        <v>73</v>
      </c>
      <c r="AY247" s="146" t="s">
        <v>119</v>
      </c>
    </row>
    <row r="248" spans="2:65" s="12" customFormat="1" ht="11.25">
      <c r="B248" s="151"/>
      <c r="D248" s="145" t="s">
        <v>127</v>
      </c>
      <c r="E248" s="152" t="s">
        <v>1</v>
      </c>
      <c r="F248" s="153" t="s">
        <v>260</v>
      </c>
      <c r="H248" s="154">
        <v>159.76</v>
      </c>
      <c r="I248" s="155"/>
      <c r="L248" s="151"/>
      <c r="M248" s="156"/>
      <c r="T248" s="157"/>
      <c r="AT248" s="152" t="s">
        <v>127</v>
      </c>
      <c r="AU248" s="152" t="s">
        <v>77</v>
      </c>
      <c r="AV248" s="12" t="s">
        <v>81</v>
      </c>
      <c r="AW248" s="12" t="s">
        <v>30</v>
      </c>
      <c r="AX248" s="12" t="s">
        <v>73</v>
      </c>
      <c r="AY248" s="152" t="s">
        <v>119</v>
      </c>
    </row>
    <row r="249" spans="2:65" s="13" customFormat="1" ht="11.25">
      <c r="B249" s="158"/>
      <c r="D249" s="145" t="s">
        <v>127</v>
      </c>
      <c r="E249" s="159" t="s">
        <v>1</v>
      </c>
      <c r="F249" s="160" t="s">
        <v>133</v>
      </c>
      <c r="H249" s="161">
        <v>159.76</v>
      </c>
      <c r="I249" s="162"/>
      <c r="L249" s="158"/>
      <c r="M249" s="163"/>
      <c r="T249" s="164"/>
      <c r="AT249" s="159" t="s">
        <v>127</v>
      </c>
      <c r="AU249" s="159" t="s">
        <v>77</v>
      </c>
      <c r="AV249" s="13" t="s">
        <v>125</v>
      </c>
      <c r="AW249" s="13" t="s">
        <v>30</v>
      </c>
      <c r="AX249" s="13" t="s">
        <v>77</v>
      </c>
      <c r="AY249" s="159" t="s">
        <v>119</v>
      </c>
    </row>
    <row r="250" spans="2:65" s="1" customFormat="1" ht="33" customHeight="1">
      <c r="B250" s="126"/>
      <c r="C250" s="127" t="s">
        <v>261</v>
      </c>
      <c r="D250" s="127" t="s">
        <v>120</v>
      </c>
      <c r="E250" s="128" t="s">
        <v>262</v>
      </c>
      <c r="F250" s="129" t="s">
        <v>263</v>
      </c>
      <c r="G250" s="130" t="s">
        <v>245</v>
      </c>
      <c r="H250" s="131">
        <v>4.5</v>
      </c>
      <c r="I250" s="132"/>
      <c r="J250" s="133">
        <f>ROUND(I250*H250,2)</f>
        <v>0</v>
      </c>
      <c r="K250" s="129" t="s">
        <v>124</v>
      </c>
      <c r="L250" s="31"/>
      <c r="M250" s="134" t="s">
        <v>1</v>
      </c>
      <c r="N250" s="135" t="s">
        <v>38</v>
      </c>
      <c r="P250" s="136">
        <f>O250*H250</f>
        <v>0</v>
      </c>
      <c r="Q250" s="136">
        <v>0</v>
      </c>
      <c r="R250" s="136">
        <f>Q250*H250</f>
        <v>0</v>
      </c>
      <c r="S250" s="136">
        <v>0</v>
      </c>
      <c r="T250" s="137">
        <f>S250*H250</f>
        <v>0</v>
      </c>
      <c r="AR250" s="138" t="s">
        <v>125</v>
      </c>
      <c r="AT250" s="138" t="s">
        <v>120</v>
      </c>
      <c r="AU250" s="138" t="s">
        <v>77</v>
      </c>
      <c r="AY250" s="16" t="s">
        <v>119</v>
      </c>
      <c r="BE250" s="139">
        <f>IF(N250="základní",J250,0)</f>
        <v>0</v>
      </c>
      <c r="BF250" s="139">
        <f>IF(N250="snížená",J250,0)</f>
        <v>0</v>
      </c>
      <c r="BG250" s="139">
        <f>IF(N250="zákl. přenesená",J250,0)</f>
        <v>0</v>
      </c>
      <c r="BH250" s="139">
        <f>IF(N250="sníž. přenesená",J250,0)</f>
        <v>0</v>
      </c>
      <c r="BI250" s="139">
        <f>IF(N250="nulová",J250,0)</f>
        <v>0</v>
      </c>
      <c r="BJ250" s="16" t="s">
        <v>77</v>
      </c>
      <c r="BK250" s="139">
        <f>ROUND(I250*H250,2)</f>
        <v>0</v>
      </c>
      <c r="BL250" s="16" t="s">
        <v>125</v>
      </c>
      <c r="BM250" s="138" t="s">
        <v>264</v>
      </c>
    </row>
    <row r="251" spans="2:65" s="1" customFormat="1" ht="11.25">
      <c r="B251" s="31"/>
      <c r="D251" s="140"/>
      <c r="F251" s="141"/>
      <c r="I251" s="142"/>
      <c r="L251" s="31"/>
      <c r="M251" s="143"/>
      <c r="T251" s="55"/>
      <c r="AT251" s="16" t="s">
        <v>126</v>
      </c>
      <c r="AU251" s="16" t="s">
        <v>77</v>
      </c>
    </row>
    <row r="252" spans="2:65" s="12" customFormat="1" ht="11.25">
      <c r="B252" s="151"/>
      <c r="D252" s="145" t="s">
        <v>127</v>
      </c>
      <c r="E252" s="152" t="s">
        <v>1</v>
      </c>
      <c r="F252" s="153" t="s">
        <v>265</v>
      </c>
      <c r="H252" s="154">
        <v>4.5</v>
      </c>
      <c r="I252" s="155"/>
      <c r="L252" s="151"/>
      <c r="M252" s="156"/>
      <c r="T252" s="157"/>
      <c r="AT252" s="152" t="s">
        <v>127</v>
      </c>
      <c r="AU252" s="152" t="s">
        <v>77</v>
      </c>
      <c r="AV252" s="12" t="s">
        <v>81</v>
      </c>
      <c r="AW252" s="12" t="s">
        <v>30</v>
      </c>
      <c r="AX252" s="12" t="s">
        <v>73</v>
      </c>
      <c r="AY252" s="152" t="s">
        <v>119</v>
      </c>
    </row>
    <row r="253" spans="2:65" s="13" customFormat="1" ht="11.25">
      <c r="B253" s="158"/>
      <c r="D253" s="145" t="s">
        <v>127</v>
      </c>
      <c r="E253" s="159" t="s">
        <v>1</v>
      </c>
      <c r="F253" s="160" t="s">
        <v>133</v>
      </c>
      <c r="H253" s="161">
        <v>4.5</v>
      </c>
      <c r="I253" s="162"/>
      <c r="L253" s="158"/>
      <c r="M253" s="163"/>
      <c r="T253" s="164"/>
      <c r="AT253" s="159" t="s">
        <v>127</v>
      </c>
      <c r="AU253" s="159" t="s">
        <v>77</v>
      </c>
      <c r="AV253" s="13" t="s">
        <v>125</v>
      </c>
      <c r="AW253" s="13" t="s">
        <v>30</v>
      </c>
      <c r="AX253" s="13" t="s">
        <v>77</v>
      </c>
      <c r="AY253" s="159" t="s">
        <v>119</v>
      </c>
    </row>
    <row r="254" spans="2:65" s="1" customFormat="1" ht="33" customHeight="1">
      <c r="B254" s="126"/>
      <c r="C254" s="127" t="s">
        <v>198</v>
      </c>
      <c r="D254" s="127" t="s">
        <v>120</v>
      </c>
      <c r="E254" s="128" t="s">
        <v>266</v>
      </c>
      <c r="F254" s="129" t="s">
        <v>267</v>
      </c>
      <c r="G254" s="130" t="s">
        <v>245</v>
      </c>
      <c r="H254" s="131">
        <v>3.488</v>
      </c>
      <c r="I254" s="132"/>
      <c r="J254" s="133">
        <f>ROUND(I254*H254,2)</f>
        <v>0</v>
      </c>
      <c r="K254" s="129" t="s">
        <v>124</v>
      </c>
      <c r="L254" s="31"/>
      <c r="M254" s="134" t="s">
        <v>1</v>
      </c>
      <c r="N254" s="135" t="s">
        <v>38</v>
      </c>
      <c r="P254" s="136">
        <f>O254*H254</f>
        <v>0</v>
      </c>
      <c r="Q254" s="136">
        <v>0</v>
      </c>
      <c r="R254" s="136">
        <f>Q254*H254</f>
        <v>0</v>
      </c>
      <c r="S254" s="136">
        <v>0</v>
      </c>
      <c r="T254" s="137">
        <f>S254*H254</f>
        <v>0</v>
      </c>
      <c r="AR254" s="138" t="s">
        <v>125</v>
      </c>
      <c r="AT254" s="138" t="s">
        <v>120</v>
      </c>
      <c r="AU254" s="138" t="s">
        <v>77</v>
      </c>
      <c r="AY254" s="16" t="s">
        <v>119</v>
      </c>
      <c r="BE254" s="139">
        <f>IF(N254="základní",J254,0)</f>
        <v>0</v>
      </c>
      <c r="BF254" s="139">
        <f>IF(N254="snížená",J254,0)</f>
        <v>0</v>
      </c>
      <c r="BG254" s="139">
        <f>IF(N254="zákl. přenesená",J254,0)</f>
        <v>0</v>
      </c>
      <c r="BH254" s="139">
        <f>IF(N254="sníž. přenesená",J254,0)</f>
        <v>0</v>
      </c>
      <c r="BI254" s="139">
        <f>IF(N254="nulová",J254,0)</f>
        <v>0</v>
      </c>
      <c r="BJ254" s="16" t="s">
        <v>77</v>
      </c>
      <c r="BK254" s="139">
        <f>ROUND(I254*H254,2)</f>
        <v>0</v>
      </c>
      <c r="BL254" s="16" t="s">
        <v>125</v>
      </c>
      <c r="BM254" s="138" t="s">
        <v>268</v>
      </c>
    </row>
    <row r="255" spans="2:65" s="1" customFormat="1" ht="11.25">
      <c r="B255" s="31"/>
      <c r="D255" s="140"/>
      <c r="F255" s="141"/>
      <c r="I255" s="142"/>
      <c r="L255" s="31"/>
      <c r="M255" s="143"/>
      <c r="T255" s="55"/>
      <c r="AT255" s="16" t="s">
        <v>126</v>
      </c>
      <c r="AU255" s="16" t="s">
        <v>77</v>
      </c>
    </row>
    <row r="256" spans="2:65" s="12" customFormat="1" ht="11.25">
      <c r="B256" s="151"/>
      <c r="D256" s="145" t="s">
        <v>127</v>
      </c>
      <c r="E256" s="152" t="s">
        <v>1</v>
      </c>
      <c r="F256" s="153" t="s">
        <v>269</v>
      </c>
      <c r="H256" s="154">
        <v>3.488</v>
      </c>
      <c r="I256" s="155"/>
      <c r="L256" s="151"/>
      <c r="M256" s="156"/>
      <c r="T256" s="157"/>
      <c r="AT256" s="152" t="s">
        <v>127</v>
      </c>
      <c r="AU256" s="152" t="s">
        <v>77</v>
      </c>
      <c r="AV256" s="12" t="s">
        <v>81</v>
      </c>
      <c r="AW256" s="12" t="s">
        <v>30</v>
      </c>
      <c r="AX256" s="12" t="s">
        <v>73</v>
      </c>
      <c r="AY256" s="152" t="s">
        <v>119</v>
      </c>
    </row>
    <row r="257" spans="2:65" s="13" customFormat="1" ht="11.25">
      <c r="B257" s="158"/>
      <c r="D257" s="145" t="s">
        <v>127</v>
      </c>
      <c r="E257" s="159" t="s">
        <v>1</v>
      </c>
      <c r="F257" s="160" t="s">
        <v>133</v>
      </c>
      <c r="H257" s="161">
        <v>3.488</v>
      </c>
      <c r="I257" s="162"/>
      <c r="L257" s="158"/>
      <c r="M257" s="163"/>
      <c r="T257" s="164"/>
      <c r="AT257" s="159" t="s">
        <v>127</v>
      </c>
      <c r="AU257" s="159" t="s">
        <v>77</v>
      </c>
      <c r="AV257" s="13" t="s">
        <v>125</v>
      </c>
      <c r="AW257" s="13" t="s">
        <v>30</v>
      </c>
      <c r="AX257" s="13" t="s">
        <v>77</v>
      </c>
      <c r="AY257" s="159" t="s">
        <v>119</v>
      </c>
    </row>
    <row r="258" spans="2:65" s="10" customFormat="1" ht="25.9" customHeight="1">
      <c r="B258" s="117"/>
      <c r="D258" s="118" t="s">
        <v>72</v>
      </c>
      <c r="E258" s="119" t="s">
        <v>270</v>
      </c>
      <c r="F258" s="119" t="s">
        <v>271</v>
      </c>
      <c r="I258" s="120"/>
      <c r="J258" s="108">
        <f>BK258</f>
        <v>0</v>
      </c>
      <c r="L258" s="117"/>
      <c r="M258" s="121"/>
      <c r="P258" s="122">
        <f>SUM(P259:P270)</f>
        <v>0</v>
      </c>
      <c r="R258" s="122">
        <f>SUM(R259:R270)</f>
        <v>0</v>
      </c>
      <c r="T258" s="123">
        <f>SUM(T259:T270)</f>
        <v>0</v>
      </c>
      <c r="AR258" s="118" t="s">
        <v>77</v>
      </c>
      <c r="AT258" s="124" t="s">
        <v>72</v>
      </c>
      <c r="AU258" s="124" t="s">
        <v>73</v>
      </c>
      <c r="AY258" s="118" t="s">
        <v>119</v>
      </c>
      <c r="BK258" s="125">
        <f>SUM(BK259:BK270)</f>
        <v>0</v>
      </c>
    </row>
    <row r="259" spans="2:65" s="1" customFormat="1" ht="24.2" customHeight="1">
      <c r="B259" s="126"/>
      <c r="C259" s="127" t="s">
        <v>272</v>
      </c>
      <c r="D259" s="127" t="s">
        <v>120</v>
      </c>
      <c r="E259" s="128" t="s">
        <v>273</v>
      </c>
      <c r="F259" s="129" t="s">
        <v>274</v>
      </c>
      <c r="G259" s="130" t="s">
        <v>160</v>
      </c>
      <c r="H259" s="131">
        <v>1</v>
      </c>
      <c r="I259" s="132"/>
      <c r="J259" s="133">
        <f>ROUND(I259*H259,2)</f>
        <v>0</v>
      </c>
      <c r="K259" s="129" t="s">
        <v>1</v>
      </c>
      <c r="L259" s="31"/>
      <c r="M259" s="134" t="s">
        <v>1</v>
      </c>
      <c r="N259" s="135" t="s">
        <v>38</v>
      </c>
      <c r="P259" s="136">
        <f>O259*H259</f>
        <v>0</v>
      </c>
      <c r="Q259" s="136">
        <v>0</v>
      </c>
      <c r="R259" s="136">
        <f>Q259*H259</f>
        <v>0</v>
      </c>
      <c r="S259" s="136">
        <v>0</v>
      </c>
      <c r="T259" s="137">
        <f>S259*H259</f>
        <v>0</v>
      </c>
      <c r="AR259" s="138" t="s">
        <v>125</v>
      </c>
      <c r="AT259" s="138" t="s">
        <v>120</v>
      </c>
      <c r="AU259" s="138" t="s">
        <v>77</v>
      </c>
      <c r="AY259" s="16" t="s">
        <v>119</v>
      </c>
      <c r="BE259" s="139">
        <f>IF(N259="základní",J259,0)</f>
        <v>0</v>
      </c>
      <c r="BF259" s="139">
        <f>IF(N259="snížená",J259,0)</f>
        <v>0</v>
      </c>
      <c r="BG259" s="139">
        <f>IF(N259="zákl. přenesená",J259,0)</f>
        <v>0</v>
      </c>
      <c r="BH259" s="139">
        <f>IF(N259="sníž. přenesená",J259,0)</f>
        <v>0</v>
      </c>
      <c r="BI259" s="139">
        <f>IF(N259="nulová",J259,0)</f>
        <v>0</v>
      </c>
      <c r="BJ259" s="16" t="s">
        <v>77</v>
      </c>
      <c r="BK259" s="139">
        <f>ROUND(I259*H259,2)</f>
        <v>0</v>
      </c>
      <c r="BL259" s="16" t="s">
        <v>125</v>
      </c>
      <c r="BM259" s="138" t="s">
        <v>275</v>
      </c>
    </row>
    <row r="260" spans="2:65" s="12" customFormat="1" ht="11.25">
      <c r="B260" s="151"/>
      <c r="D260" s="145" t="s">
        <v>127</v>
      </c>
      <c r="E260" s="152" t="s">
        <v>1</v>
      </c>
      <c r="F260" s="153" t="s">
        <v>77</v>
      </c>
      <c r="H260" s="154">
        <v>1</v>
      </c>
      <c r="I260" s="155"/>
      <c r="L260" s="151"/>
      <c r="M260" s="156"/>
      <c r="T260" s="157"/>
      <c r="AT260" s="152" t="s">
        <v>127</v>
      </c>
      <c r="AU260" s="152" t="s">
        <v>77</v>
      </c>
      <c r="AV260" s="12" t="s">
        <v>81</v>
      </c>
      <c r="AW260" s="12" t="s">
        <v>30</v>
      </c>
      <c r="AX260" s="12" t="s">
        <v>73</v>
      </c>
      <c r="AY260" s="152" t="s">
        <v>119</v>
      </c>
    </row>
    <row r="261" spans="2:65" s="13" customFormat="1" ht="11.25">
      <c r="B261" s="158"/>
      <c r="D261" s="145" t="s">
        <v>127</v>
      </c>
      <c r="E261" s="159" t="s">
        <v>1</v>
      </c>
      <c r="F261" s="160" t="s">
        <v>133</v>
      </c>
      <c r="H261" s="161">
        <v>1</v>
      </c>
      <c r="I261" s="162"/>
      <c r="L261" s="158"/>
      <c r="M261" s="163"/>
      <c r="T261" s="164"/>
      <c r="AT261" s="159" t="s">
        <v>127</v>
      </c>
      <c r="AU261" s="159" t="s">
        <v>77</v>
      </c>
      <c r="AV261" s="13" t="s">
        <v>125</v>
      </c>
      <c r="AW261" s="13" t="s">
        <v>30</v>
      </c>
      <c r="AX261" s="13" t="s">
        <v>77</v>
      </c>
      <c r="AY261" s="159" t="s">
        <v>119</v>
      </c>
    </row>
    <row r="262" spans="2:65" s="1" customFormat="1" ht="16.5" customHeight="1">
      <c r="B262" s="126"/>
      <c r="C262" s="127" t="s">
        <v>201</v>
      </c>
      <c r="D262" s="127" t="s">
        <v>120</v>
      </c>
      <c r="E262" s="128" t="s">
        <v>276</v>
      </c>
      <c r="F262" s="129" t="s">
        <v>277</v>
      </c>
      <c r="G262" s="130" t="s">
        <v>160</v>
      </c>
      <c r="H262" s="131">
        <v>10</v>
      </c>
      <c r="I262" s="132"/>
      <c r="J262" s="133">
        <f>ROUND(I262*H262,2)</f>
        <v>0</v>
      </c>
      <c r="K262" s="129" t="s">
        <v>1</v>
      </c>
      <c r="L262" s="31"/>
      <c r="M262" s="134" t="s">
        <v>1</v>
      </c>
      <c r="N262" s="135" t="s">
        <v>38</v>
      </c>
      <c r="P262" s="136">
        <f>O262*H262</f>
        <v>0</v>
      </c>
      <c r="Q262" s="136">
        <v>0</v>
      </c>
      <c r="R262" s="136">
        <f>Q262*H262</f>
        <v>0</v>
      </c>
      <c r="S262" s="136">
        <v>0</v>
      </c>
      <c r="T262" s="137">
        <f>S262*H262</f>
        <v>0</v>
      </c>
      <c r="AR262" s="138" t="s">
        <v>125</v>
      </c>
      <c r="AT262" s="138" t="s">
        <v>120</v>
      </c>
      <c r="AU262" s="138" t="s">
        <v>77</v>
      </c>
      <c r="AY262" s="16" t="s">
        <v>119</v>
      </c>
      <c r="BE262" s="139">
        <f>IF(N262="základní",J262,0)</f>
        <v>0</v>
      </c>
      <c r="BF262" s="139">
        <f>IF(N262="snížená",J262,0)</f>
        <v>0</v>
      </c>
      <c r="BG262" s="139">
        <f>IF(N262="zákl. přenesená",J262,0)</f>
        <v>0</v>
      </c>
      <c r="BH262" s="139">
        <f>IF(N262="sníž. přenesená",J262,0)</f>
        <v>0</v>
      </c>
      <c r="BI262" s="139">
        <f>IF(N262="nulová",J262,0)</f>
        <v>0</v>
      </c>
      <c r="BJ262" s="16" t="s">
        <v>77</v>
      </c>
      <c r="BK262" s="139">
        <f>ROUND(I262*H262,2)</f>
        <v>0</v>
      </c>
      <c r="BL262" s="16" t="s">
        <v>125</v>
      </c>
      <c r="BM262" s="138" t="s">
        <v>278</v>
      </c>
    </row>
    <row r="263" spans="2:65" s="12" customFormat="1" ht="11.25">
      <c r="B263" s="151"/>
      <c r="D263" s="145" t="s">
        <v>127</v>
      </c>
      <c r="E263" s="152" t="s">
        <v>1</v>
      </c>
      <c r="F263" s="153" t="s">
        <v>161</v>
      </c>
      <c r="H263" s="154">
        <v>10</v>
      </c>
      <c r="I263" s="155"/>
      <c r="L263" s="151"/>
      <c r="M263" s="156"/>
      <c r="T263" s="157"/>
      <c r="AT263" s="152" t="s">
        <v>127</v>
      </c>
      <c r="AU263" s="152" t="s">
        <v>77</v>
      </c>
      <c r="AV263" s="12" t="s">
        <v>81</v>
      </c>
      <c r="AW263" s="12" t="s">
        <v>30</v>
      </c>
      <c r="AX263" s="12" t="s">
        <v>73</v>
      </c>
      <c r="AY263" s="152" t="s">
        <v>119</v>
      </c>
    </row>
    <row r="264" spans="2:65" s="13" customFormat="1" ht="11.25">
      <c r="B264" s="158"/>
      <c r="D264" s="145" t="s">
        <v>127</v>
      </c>
      <c r="E264" s="159" t="s">
        <v>1</v>
      </c>
      <c r="F264" s="160" t="s">
        <v>133</v>
      </c>
      <c r="H264" s="161">
        <v>10</v>
      </c>
      <c r="I264" s="162"/>
      <c r="L264" s="158"/>
      <c r="M264" s="163"/>
      <c r="T264" s="164"/>
      <c r="AT264" s="159" t="s">
        <v>127</v>
      </c>
      <c r="AU264" s="159" t="s">
        <v>77</v>
      </c>
      <c r="AV264" s="13" t="s">
        <v>125</v>
      </c>
      <c r="AW264" s="13" t="s">
        <v>30</v>
      </c>
      <c r="AX264" s="13" t="s">
        <v>77</v>
      </c>
      <c r="AY264" s="159" t="s">
        <v>119</v>
      </c>
    </row>
    <row r="265" spans="2:65" s="1" customFormat="1" ht="21.75" customHeight="1">
      <c r="B265" s="126"/>
      <c r="C265" s="127" t="s">
        <v>279</v>
      </c>
      <c r="D265" s="127" t="s">
        <v>120</v>
      </c>
      <c r="E265" s="128" t="s">
        <v>280</v>
      </c>
      <c r="F265" s="129" t="s">
        <v>281</v>
      </c>
      <c r="G265" s="130" t="s">
        <v>160</v>
      </c>
      <c r="H265" s="131">
        <v>6</v>
      </c>
      <c r="I265" s="132"/>
      <c r="J265" s="133">
        <f>ROUND(I265*H265,2)</f>
        <v>0</v>
      </c>
      <c r="K265" s="129" t="s">
        <v>1</v>
      </c>
      <c r="L265" s="31"/>
      <c r="M265" s="134" t="s">
        <v>1</v>
      </c>
      <c r="N265" s="135" t="s">
        <v>38</v>
      </c>
      <c r="P265" s="136">
        <f>O265*H265</f>
        <v>0</v>
      </c>
      <c r="Q265" s="136">
        <v>0</v>
      </c>
      <c r="R265" s="136">
        <f>Q265*H265</f>
        <v>0</v>
      </c>
      <c r="S265" s="136">
        <v>0</v>
      </c>
      <c r="T265" s="137">
        <f>S265*H265</f>
        <v>0</v>
      </c>
      <c r="AR265" s="138" t="s">
        <v>125</v>
      </c>
      <c r="AT265" s="138" t="s">
        <v>120</v>
      </c>
      <c r="AU265" s="138" t="s">
        <v>77</v>
      </c>
      <c r="AY265" s="16" t="s">
        <v>119</v>
      </c>
      <c r="BE265" s="139">
        <f>IF(N265="základní",J265,0)</f>
        <v>0</v>
      </c>
      <c r="BF265" s="139">
        <f>IF(N265="snížená",J265,0)</f>
        <v>0</v>
      </c>
      <c r="BG265" s="139">
        <f>IF(N265="zákl. přenesená",J265,0)</f>
        <v>0</v>
      </c>
      <c r="BH265" s="139">
        <f>IF(N265="sníž. přenesená",J265,0)</f>
        <v>0</v>
      </c>
      <c r="BI265" s="139">
        <f>IF(N265="nulová",J265,0)</f>
        <v>0</v>
      </c>
      <c r="BJ265" s="16" t="s">
        <v>77</v>
      </c>
      <c r="BK265" s="139">
        <f>ROUND(I265*H265,2)</f>
        <v>0</v>
      </c>
      <c r="BL265" s="16" t="s">
        <v>125</v>
      </c>
      <c r="BM265" s="138" t="s">
        <v>282</v>
      </c>
    </row>
    <row r="266" spans="2:65" s="12" customFormat="1" ht="11.25">
      <c r="B266" s="151"/>
      <c r="D266" s="145" t="s">
        <v>127</v>
      </c>
      <c r="E266" s="152" t="s">
        <v>1</v>
      </c>
      <c r="F266" s="153" t="s">
        <v>144</v>
      </c>
      <c r="H266" s="154">
        <v>6</v>
      </c>
      <c r="I266" s="155"/>
      <c r="L266" s="151"/>
      <c r="M266" s="156"/>
      <c r="T266" s="157"/>
      <c r="AT266" s="152" t="s">
        <v>127</v>
      </c>
      <c r="AU266" s="152" t="s">
        <v>77</v>
      </c>
      <c r="AV266" s="12" t="s">
        <v>81</v>
      </c>
      <c r="AW266" s="12" t="s">
        <v>30</v>
      </c>
      <c r="AX266" s="12" t="s">
        <v>73</v>
      </c>
      <c r="AY266" s="152" t="s">
        <v>119</v>
      </c>
    </row>
    <row r="267" spans="2:65" s="13" customFormat="1" ht="11.25">
      <c r="B267" s="158"/>
      <c r="D267" s="145" t="s">
        <v>127</v>
      </c>
      <c r="E267" s="159" t="s">
        <v>1</v>
      </c>
      <c r="F267" s="160" t="s">
        <v>133</v>
      </c>
      <c r="H267" s="161">
        <v>6</v>
      </c>
      <c r="I267" s="162"/>
      <c r="L267" s="158"/>
      <c r="M267" s="163"/>
      <c r="T267" s="164"/>
      <c r="AT267" s="159" t="s">
        <v>127</v>
      </c>
      <c r="AU267" s="159" t="s">
        <v>77</v>
      </c>
      <c r="AV267" s="13" t="s">
        <v>125</v>
      </c>
      <c r="AW267" s="13" t="s">
        <v>30</v>
      </c>
      <c r="AX267" s="13" t="s">
        <v>77</v>
      </c>
      <c r="AY267" s="159" t="s">
        <v>119</v>
      </c>
    </row>
    <row r="268" spans="2:65" s="1" customFormat="1" ht="44.25" customHeight="1">
      <c r="B268" s="126"/>
      <c r="C268" s="127" t="s">
        <v>167</v>
      </c>
      <c r="D268" s="127" t="s">
        <v>120</v>
      </c>
      <c r="E268" s="128" t="s">
        <v>283</v>
      </c>
      <c r="F268" s="129" t="s">
        <v>284</v>
      </c>
      <c r="G268" s="130" t="s">
        <v>160</v>
      </c>
      <c r="H268" s="131">
        <v>22</v>
      </c>
      <c r="I268" s="132"/>
      <c r="J268" s="133">
        <f>ROUND(I268*H268,2)</f>
        <v>0</v>
      </c>
      <c r="K268" s="129" t="s">
        <v>1</v>
      </c>
      <c r="L268" s="31"/>
      <c r="M268" s="134" t="s">
        <v>1</v>
      </c>
      <c r="N268" s="135" t="s">
        <v>38</v>
      </c>
      <c r="P268" s="136">
        <f>O268*H268</f>
        <v>0</v>
      </c>
      <c r="Q268" s="136">
        <v>0</v>
      </c>
      <c r="R268" s="136">
        <f>Q268*H268</f>
        <v>0</v>
      </c>
      <c r="S268" s="136">
        <v>0</v>
      </c>
      <c r="T268" s="137">
        <f>S268*H268</f>
        <v>0</v>
      </c>
      <c r="AR268" s="138" t="s">
        <v>125</v>
      </c>
      <c r="AT268" s="138" t="s">
        <v>120</v>
      </c>
      <c r="AU268" s="138" t="s">
        <v>77</v>
      </c>
      <c r="AY268" s="16" t="s">
        <v>119</v>
      </c>
      <c r="BE268" s="139">
        <f>IF(N268="základní",J268,0)</f>
        <v>0</v>
      </c>
      <c r="BF268" s="139">
        <f>IF(N268="snížená",J268,0)</f>
        <v>0</v>
      </c>
      <c r="BG268" s="139">
        <f>IF(N268="zákl. přenesená",J268,0)</f>
        <v>0</v>
      </c>
      <c r="BH268" s="139">
        <f>IF(N268="sníž. přenesená",J268,0)</f>
        <v>0</v>
      </c>
      <c r="BI268" s="139">
        <f>IF(N268="nulová",J268,0)</f>
        <v>0</v>
      </c>
      <c r="BJ268" s="16" t="s">
        <v>77</v>
      </c>
      <c r="BK268" s="139">
        <f>ROUND(I268*H268,2)</f>
        <v>0</v>
      </c>
      <c r="BL268" s="16" t="s">
        <v>125</v>
      </c>
      <c r="BM268" s="138" t="s">
        <v>285</v>
      </c>
    </row>
    <row r="269" spans="2:65" s="12" customFormat="1" ht="11.25">
      <c r="B269" s="151"/>
      <c r="D269" s="145" t="s">
        <v>127</v>
      </c>
      <c r="E269" s="152" t="s">
        <v>1</v>
      </c>
      <c r="F269" s="153" t="s">
        <v>191</v>
      </c>
      <c r="H269" s="154">
        <v>22</v>
      </c>
      <c r="I269" s="155"/>
      <c r="L269" s="151"/>
      <c r="M269" s="156"/>
      <c r="T269" s="157"/>
      <c r="AT269" s="152" t="s">
        <v>127</v>
      </c>
      <c r="AU269" s="152" t="s">
        <v>77</v>
      </c>
      <c r="AV269" s="12" t="s">
        <v>81</v>
      </c>
      <c r="AW269" s="12" t="s">
        <v>30</v>
      </c>
      <c r="AX269" s="12" t="s">
        <v>73</v>
      </c>
      <c r="AY269" s="152" t="s">
        <v>119</v>
      </c>
    </row>
    <row r="270" spans="2:65" s="13" customFormat="1" ht="11.25">
      <c r="B270" s="158"/>
      <c r="D270" s="145" t="s">
        <v>127</v>
      </c>
      <c r="E270" s="159" t="s">
        <v>1</v>
      </c>
      <c r="F270" s="160" t="s">
        <v>133</v>
      </c>
      <c r="H270" s="161">
        <v>22</v>
      </c>
      <c r="I270" s="162"/>
      <c r="L270" s="158"/>
      <c r="M270" s="163"/>
      <c r="T270" s="164"/>
      <c r="AT270" s="159" t="s">
        <v>127</v>
      </c>
      <c r="AU270" s="159" t="s">
        <v>77</v>
      </c>
      <c r="AV270" s="13" t="s">
        <v>125</v>
      </c>
      <c r="AW270" s="13" t="s">
        <v>30</v>
      </c>
      <c r="AX270" s="13" t="s">
        <v>77</v>
      </c>
      <c r="AY270" s="159" t="s">
        <v>119</v>
      </c>
    </row>
    <row r="271" spans="2:65" s="10" customFormat="1" ht="25.9" customHeight="1">
      <c r="B271" s="117"/>
      <c r="D271" s="118" t="s">
        <v>72</v>
      </c>
      <c r="E271" s="119" t="s">
        <v>286</v>
      </c>
      <c r="F271" s="119" t="s">
        <v>287</v>
      </c>
      <c r="I271" s="120"/>
      <c r="J271" s="108">
        <f>BK271</f>
        <v>0</v>
      </c>
      <c r="L271" s="117"/>
      <c r="M271" s="121"/>
      <c r="P271" s="122">
        <f>SUM(P272:P420)</f>
        <v>0</v>
      </c>
      <c r="R271" s="122">
        <f>SUM(R272:R420)</f>
        <v>0</v>
      </c>
      <c r="T271" s="123">
        <f>SUM(T272:T420)</f>
        <v>0</v>
      </c>
      <c r="AR271" s="118" t="s">
        <v>81</v>
      </c>
      <c r="AT271" s="124" t="s">
        <v>72</v>
      </c>
      <c r="AU271" s="124" t="s">
        <v>73</v>
      </c>
      <c r="AY271" s="118" t="s">
        <v>119</v>
      </c>
      <c r="BK271" s="125">
        <f>SUM(BK272:BK420)</f>
        <v>0</v>
      </c>
    </row>
    <row r="272" spans="2:65" s="1" customFormat="1" ht="37.9" customHeight="1">
      <c r="B272" s="126"/>
      <c r="C272" s="127" t="s">
        <v>288</v>
      </c>
      <c r="D272" s="127" t="s">
        <v>120</v>
      </c>
      <c r="E272" s="128" t="s">
        <v>289</v>
      </c>
      <c r="F272" s="129" t="s">
        <v>290</v>
      </c>
      <c r="G272" s="130" t="s">
        <v>230</v>
      </c>
      <c r="H272" s="131">
        <v>982.83799999999997</v>
      </c>
      <c r="I272" s="132"/>
      <c r="J272" s="133">
        <f>ROUND(I272*H272,2)</f>
        <v>0</v>
      </c>
      <c r="K272" s="129" t="s">
        <v>1</v>
      </c>
      <c r="L272" s="31"/>
      <c r="M272" s="134" t="s">
        <v>1</v>
      </c>
      <c r="N272" s="135" t="s">
        <v>38</v>
      </c>
      <c r="P272" s="136">
        <f>O272*H272</f>
        <v>0</v>
      </c>
      <c r="Q272" s="136">
        <v>0</v>
      </c>
      <c r="R272" s="136">
        <f>Q272*H272</f>
        <v>0</v>
      </c>
      <c r="S272" s="136">
        <v>0</v>
      </c>
      <c r="T272" s="137">
        <f>S272*H272</f>
        <v>0</v>
      </c>
      <c r="AR272" s="138" t="s">
        <v>174</v>
      </c>
      <c r="AT272" s="138" t="s">
        <v>120</v>
      </c>
      <c r="AU272" s="138" t="s">
        <v>77</v>
      </c>
      <c r="AY272" s="16" t="s">
        <v>119</v>
      </c>
      <c r="BE272" s="139">
        <f>IF(N272="základní",J272,0)</f>
        <v>0</v>
      </c>
      <c r="BF272" s="139">
        <f>IF(N272="snížená",J272,0)</f>
        <v>0</v>
      </c>
      <c r="BG272" s="139">
        <f>IF(N272="zákl. přenesená",J272,0)</f>
        <v>0</v>
      </c>
      <c r="BH272" s="139">
        <f>IF(N272="sníž. přenesená",J272,0)</f>
        <v>0</v>
      </c>
      <c r="BI272" s="139">
        <f>IF(N272="nulová",J272,0)</f>
        <v>0</v>
      </c>
      <c r="BJ272" s="16" t="s">
        <v>77</v>
      </c>
      <c r="BK272" s="139">
        <f>ROUND(I272*H272,2)</f>
        <v>0</v>
      </c>
      <c r="BL272" s="16" t="s">
        <v>174</v>
      </c>
      <c r="BM272" s="138" t="s">
        <v>291</v>
      </c>
    </row>
    <row r="273" spans="2:51" s="11" customFormat="1" ht="11.25">
      <c r="B273" s="144"/>
      <c r="D273" s="145" t="s">
        <v>127</v>
      </c>
      <c r="E273" s="146" t="s">
        <v>1</v>
      </c>
      <c r="F273" s="147" t="s">
        <v>292</v>
      </c>
      <c r="H273" s="146" t="s">
        <v>1</v>
      </c>
      <c r="I273" s="148"/>
      <c r="L273" s="144"/>
      <c r="M273" s="149"/>
      <c r="T273" s="150"/>
      <c r="AT273" s="146" t="s">
        <v>127</v>
      </c>
      <c r="AU273" s="146" t="s">
        <v>77</v>
      </c>
      <c r="AV273" s="11" t="s">
        <v>77</v>
      </c>
      <c r="AW273" s="11" t="s">
        <v>30</v>
      </c>
      <c r="AX273" s="11" t="s">
        <v>73</v>
      </c>
      <c r="AY273" s="146" t="s">
        <v>119</v>
      </c>
    </row>
    <row r="274" spans="2:51" s="11" customFormat="1" ht="11.25">
      <c r="B274" s="144"/>
      <c r="D274" s="145" t="s">
        <v>127</v>
      </c>
      <c r="E274" s="146" t="s">
        <v>1</v>
      </c>
      <c r="F274" s="147" t="s">
        <v>293</v>
      </c>
      <c r="H274" s="146" t="s">
        <v>1</v>
      </c>
      <c r="I274" s="148"/>
      <c r="L274" s="144"/>
      <c r="M274" s="149"/>
      <c r="T274" s="150"/>
      <c r="AT274" s="146" t="s">
        <v>127</v>
      </c>
      <c r="AU274" s="146" t="s">
        <v>77</v>
      </c>
      <c r="AV274" s="11" t="s">
        <v>77</v>
      </c>
      <c r="AW274" s="11" t="s">
        <v>30</v>
      </c>
      <c r="AX274" s="11" t="s">
        <v>73</v>
      </c>
      <c r="AY274" s="146" t="s">
        <v>119</v>
      </c>
    </row>
    <row r="275" spans="2:51" s="12" customFormat="1" ht="11.25">
      <c r="B275" s="151"/>
      <c r="D275" s="145" t="s">
        <v>127</v>
      </c>
      <c r="E275" s="152" t="s">
        <v>1</v>
      </c>
      <c r="F275" s="153" t="s">
        <v>294</v>
      </c>
      <c r="H275" s="154">
        <v>17.989999999999998</v>
      </c>
      <c r="I275" s="155"/>
      <c r="L275" s="151"/>
      <c r="M275" s="156"/>
      <c r="T275" s="157"/>
      <c r="AT275" s="152" t="s">
        <v>127</v>
      </c>
      <c r="AU275" s="152" t="s">
        <v>77</v>
      </c>
      <c r="AV275" s="12" t="s">
        <v>81</v>
      </c>
      <c r="AW275" s="12" t="s">
        <v>30</v>
      </c>
      <c r="AX275" s="12" t="s">
        <v>73</v>
      </c>
      <c r="AY275" s="152" t="s">
        <v>119</v>
      </c>
    </row>
    <row r="276" spans="2:51" s="12" customFormat="1" ht="11.25">
      <c r="B276" s="151"/>
      <c r="D276" s="145" t="s">
        <v>127</v>
      </c>
      <c r="E276" s="152" t="s">
        <v>1</v>
      </c>
      <c r="F276" s="153" t="s">
        <v>295</v>
      </c>
      <c r="H276" s="154">
        <v>8.3249999999999993</v>
      </c>
      <c r="I276" s="155"/>
      <c r="L276" s="151"/>
      <c r="M276" s="156"/>
      <c r="T276" s="157"/>
      <c r="AT276" s="152" t="s">
        <v>127</v>
      </c>
      <c r="AU276" s="152" t="s">
        <v>77</v>
      </c>
      <c r="AV276" s="12" t="s">
        <v>81</v>
      </c>
      <c r="AW276" s="12" t="s">
        <v>30</v>
      </c>
      <c r="AX276" s="12" t="s">
        <v>73</v>
      </c>
      <c r="AY276" s="152" t="s">
        <v>119</v>
      </c>
    </row>
    <row r="277" spans="2:51" s="12" customFormat="1" ht="11.25">
      <c r="B277" s="151"/>
      <c r="D277" s="145" t="s">
        <v>127</v>
      </c>
      <c r="E277" s="152" t="s">
        <v>1</v>
      </c>
      <c r="F277" s="153" t="s">
        <v>296</v>
      </c>
      <c r="H277" s="154">
        <v>6.37</v>
      </c>
      <c r="I277" s="155"/>
      <c r="L277" s="151"/>
      <c r="M277" s="156"/>
      <c r="T277" s="157"/>
      <c r="AT277" s="152" t="s">
        <v>127</v>
      </c>
      <c r="AU277" s="152" t="s">
        <v>77</v>
      </c>
      <c r="AV277" s="12" t="s">
        <v>81</v>
      </c>
      <c r="AW277" s="12" t="s">
        <v>30</v>
      </c>
      <c r="AX277" s="12" t="s">
        <v>73</v>
      </c>
      <c r="AY277" s="152" t="s">
        <v>119</v>
      </c>
    </row>
    <row r="278" spans="2:51" s="11" customFormat="1" ht="11.25">
      <c r="B278" s="144"/>
      <c r="D278" s="145" t="s">
        <v>127</v>
      </c>
      <c r="E278" s="146" t="s">
        <v>1</v>
      </c>
      <c r="F278" s="147" t="s">
        <v>297</v>
      </c>
      <c r="H278" s="146" t="s">
        <v>1</v>
      </c>
      <c r="I278" s="148"/>
      <c r="L278" s="144"/>
      <c r="M278" s="149"/>
      <c r="T278" s="150"/>
      <c r="AT278" s="146" t="s">
        <v>127</v>
      </c>
      <c r="AU278" s="146" t="s">
        <v>77</v>
      </c>
      <c r="AV278" s="11" t="s">
        <v>77</v>
      </c>
      <c r="AW278" s="11" t="s">
        <v>30</v>
      </c>
      <c r="AX278" s="11" t="s">
        <v>73</v>
      </c>
      <c r="AY278" s="146" t="s">
        <v>119</v>
      </c>
    </row>
    <row r="279" spans="2:51" s="12" customFormat="1" ht="11.25">
      <c r="B279" s="151"/>
      <c r="D279" s="145" t="s">
        <v>127</v>
      </c>
      <c r="E279" s="152" t="s">
        <v>1</v>
      </c>
      <c r="F279" s="153" t="s">
        <v>298</v>
      </c>
      <c r="H279" s="154">
        <v>17.510000000000002</v>
      </c>
      <c r="I279" s="155"/>
      <c r="L279" s="151"/>
      <c r="M279" s="156"/>
      <c r="T279" s="157"/>
      <c r="AT279" s="152" t="s">
        <v>127</v>
      </c>
      <c r="AU279" s="152" t="s">
        <v>77</v>
      </c>
      <c r="AV279" s="12" t="s">
        <v>81</v>
      </c>
      <c r="AW279" s="12" t="s">
        <v>30</v>
      </c>
      <c r="AX279" s="12" t="s">
        <v>73</v>
      </c>
      <c r="AY279" s="152" t="s">
        <v>119</v>
      </c>
    </row>
    <row r="280" spans="2:51" s="12" customFormat="1" ht="11.25">
      <c r="B280" s="151"/>
      <c r="D280" s="145" t="s">
        <v>127</v>
      </c>
      <c r="E280" s="152" t="s">
        <v>1</v>
      </c>
      <c r="F280" s="153" t="s">
        <v>299</v>
      </c>
      <c r="H280" s="154">
        <v>7.34</v>
      </c>
      <c r="I280" s="155"/>
      <c r="L280" s="151"/>
      <c r="M280" s="156"/>
      <c r="T280" s="157"/>
      <c r="AT280" s="152" t="s">
        <v>127</v>
      </c>
      <c r="AU280" s="152" t="s">
        <v>77</v>
      </c>
      <c r="AV280" s="12" t="s">
        <v>81</v>
      </c>
      <c r="AW280" s="12" t="s">
        <v>30</v>
      </c>
      <c r="AX280" s="12" t="s">
        <v>73</v>
      </c>
      <c r="AY280" s="152" t="s">
        <v>119</v>
      </c>
    </row>
    <row r="281" spans="2:51" s="12" customFormat="1" ht="11.25">
      <c r="B281" s="151"/>
      <c r="D281" s="145" t="s">
        <v>127</v>
      </c>
      <c r="E281" s="152" t="s">
        <v>1</v>
      </c>
      <c r="F281" s="153" t="s">
        <v>300</v>
      </c>
      <c r="H281" s="154">
        <v>11.76</v>
      </c>
      <c r="I281" s="155"/>
      <c r="L281" s="151"/>
      <c r="M281" s="156"/>
      <c r="T281" s="157"/>
      <c r="AT281" s="152" t="s">
        <v>127</v>
      </c>
      <c r="AU281" s="152" t="s">
        <v>77</v>
      </c>
      <c r="AV281" s="12" t="s">
        <v>81</v>
      </c>
      <c r="AW281" s="12" t="s">
        <v>30</v>
      </c>
      <c r="AX281" s="12" t="s">
        <v>73</v>
      </c>
      <c r="AY281" s="152" t="s">
        <v>119</v>
      </c>
    </row>
    <row r="282" spans="2:51" s="11" customFormat="1" ht="11.25">
      <c r="B282" s="144"/>
      <c r="D282" s="145" t="s">
        <v>127</v>
      </c>
      <c r="E282" s="146" t="s">
        <v>1</v>
      </c>
      <c r="F282" s="147" t="s">
        <v>301</v>
      </c>
      <c r="H282" s="146" t="s">
        <v>1</v>
      </c>
      <c r="I282" s="148"/>
      <c r="L282" s="144"/>
      <c r="M282" s="149"/>
      <c r="T282" s="150"/>
      <c r="AT282" s="146" t="s">
        <v>127</v>
      </c>
      <c r="AU282" s="146" t="s">
        <v>77</v>
      </c>
      <c r="AV282" s="11" t="s">
        <v>77</v>
      </c>
      <c r="AW282" s="11" t="s">
        <v>30</v>
      </c>
      <c r="AX282" s="11" t="s">
        <v>73</v>
      </c>
      <c r="AY282" s="146" t="s">
        <v>119</v>
      </c>
    </row>
    <row r="283" spans="2:51" s="12" customFormat="1" ht="11.25">
      <c r="B283" s="151"/>
      <c r="D283" s="145" t="s">
        <v>127</v>
      </c>
      <c r="E283" s="152" t="s">
        <v>1</v>
      </c>
      <c r="F283" s="153" t="s">
        <v>298</v>
      </c>
      <c r="H283" s="154">
        <v>17.510000000000002</v>
      </c>
      <c r="I283" s="155"/>
      <c r="L283" s="151"/>
      <c r="M283" s="156"/>
      <c r="T283" s="157"/>
      <c r="AT283" s="152" t="s">
        <v>127</v>
      </c>
      <c r="AU283" s="152" t="s">
        <v>77</v>
      </c>
      <c r="AV283" s="12" t="s">
        <v>81</v>
      </c>
      <c r="AW283" s="12" t="s">
        <v>30</v>
      </c>
      <c r="AX283" s="12" t="s">
        <v>73</v>
      </c>
      <c r="AY283" s="152" t="s">
        <v>119</v>
      </c>
    </row>
    <row r="284" spans="2:51" s="12" customFormat="1" ht="11.25">
      <c r="B284" s="151"/>
      <c r="D284" s="145" t="s">
        <v>127</v>
      </c>
      <c r="E284" s="152" t="s">
        <v>1</v>
      </c>
      <c r="F284" s="153" t="s">
        <v>299</v>
      </c>
      <c r="H284" s="154">
        <v>7.34</v>
      </c>
      <c r="I284" s="155"/>
      <c r="L284" s="151"/>
      <c r="M284" s="156"/>
      <c r="T284" s="157"/>
      <c r="AT284" s="152" t="s">
        <v>127</v>
      </c>
      <c r="AU284" s="152" t="s">
        <v>77</v>
      </c>
      <c r="AV284" s="12" t="s">
        <v>81</v>
      </c>
      <c r="AW284" s="12" t="s">
        <v>30</v>
      </c>
      <c r="AX284" s="12" t="s">
        <v>73</v>
      </c>
      <c r="AY284" s="152" t="s">
        <v>119</v>
      </c>
    </row>
    <row r="285" spans="2:51" s="12" customFormat="1" ht="11.25">
      <c r="B285" s="151"/>
      <c r="D285" s="145" t="s">
        <v>127</v>
      </c>
      <c r="E285" s="152" t="s">
        <v>1</v>
      </c>
      <c r="F285" s="153" t="s">
        <v>296</v>
      </c>
      <c r="H285" s="154">
        <v>6.37</v>
      </c>
      <c r="I285" s="155"/>
      <c r="L285" s="151"/>
      <c r="M285" s="156"/>
      <c r="T285" s="157"/>
      <c r="AT285" s="152" t="s">
        <v>127</v>
      </c>
      <c r="AU285" s="152" t="s">
        <v>77</v>
      </c>
      <c r="AV285" s="12" t="s">
        <v>81</v>
      </c>
      <c r="AW285" s="12" t="s">
        <v>30</v>
      </c>
      <c r="AX285" s="12" t="s">
        <v>73</v>
      </c>
      <c r="AY285" s="152" t="s">
        <v>119</v>
      </c>
    </row>
    <row r="286" spans="2:51" s="11" customFormat="1" ht="11.25">
      <c r="B286" s="144"/>
      <c r="D286" s="145" t="s">
        <v>127</v>
      </c>
      <c r="E286" s="146" t="s">
        <v>1</v>
      </c>
      <c r="F286" s="147" t="s">
        <v>302</v>
      </c>
      <c r="H286" s="146" t="s">
        <v>1</v>
      </c>
      <c r="I286" s="148"/>
      <c r="L286" s="144"/>
      <c r="M286" s="149"/>
      <c r="T286" s="150"/>
      <c r="AT286" s="146" t="s">
        <v>127</v>
      </c>
      <c r="AU286" s="146" t="s">
        <v>77</v>
      </c>
      <c r="AV286" s="11" t="s">
        <v>77</v>
      </c>
      <c r="AW286" s="11" t="s">
        <v>30</v>
      </c>
      <c r="AX286" s="11" t="s">
        <v>73</v>
      </c>
      <c r="AY286" s="146" t="s">
        <v>119</v>
      </c>
    </row>
    <row r="287" spans="2:51" s="12" customFormat="1" ht="11.25">
      <c r="B287" s="151"/>
      <c r="D287" s="145" t="s">
        <v>127</v>
      </c>
      <c r="E287" s="152" t="s">
        <v>1</v>
      </c>
      <c r="F287" s="153" t="s">
        <v>303</v>
      </c>
      <c r="H287" s="154">
        <v>14.89</v>
      </c>
      <c r="I287" s="155"/>
      <c r="L287" s="151"/>
      <c r="M287" s="156"/>
      <c r="T287" s="157"/>
      <c r="AT287" s="152" t="s">
        <v>127</v>
      </c>
      <c r="AU287" s="152" t="s">
        <v>77</v>
      </c>
      <c r="AV287" s="12" t="s">
        <v>81</v>
      </c>
      <c r="AW287" s="12" t="s">
        <v>30</v>
      </c>
      <c r="AX287" s="12" t="s">
        <v>73</v>
      </c>
      <c r="AY287" s="152" t="s">
        <v>119</v>
      </c>
    </row>
    <row r="288" spans="2:51" s="12" customFormat="1" ht="11.25">
      <c r="B288" s="151"/>
      <c r="D288" s="145" t="s">
        <v>127</v>
      </c>
      <c r="E288" s="152" t="s">
        <v>1</v>
      </c>
      <c r="F288" s="153" t="s">
        <v>304</v>
      </c>
      <c r="H288" s="154">
        <v>11.17</v>
      </c>
      <c r="I288" s="155"/>
      <c r="L288" s="151"/>
      <c r="M288" s="156"/>
      <c r="T288" s="157"/>
      <c r="AT288" s="152" t="s">
        <v>127</v>
      </c>
      <c r="AU288" s="152" t="s">
        <v>77</v>
      </c>
      <c r="AV288" s="12" t="s">
        <v>81</v>
      </c>
      <c r="AW288" s="12" t="s">
        <v>30</v>
      </c>
      <c r="AX288" s="12" t="s">
        <v>73</v>
      </c>
      <c r="AY288" s="152" t="s">
        <v>119</v>
      </c>
    </row>
    <row r="289" spans="2:51" s="12" customFormat="1" ht="11.25">
      <c r="B289" s="151"/>
      <c r="D289" s="145" t="s">
        <v>127</v>
      </c>
      <c r="E289" s="152" t="s">
        <v>1</v>
      </c>
      <c r="F289" s="153" t="s">
        <v>305</v>
      </c>
      <c r="H289" s="154">
        <v>10.585000000000001</v>
      </c>
      <c r="I289" s="155"/>
      <c r="L289" s="151"/>
      <c r="M289" s="156"/>
      <c r="T289" s="157"/>
      <c r="AT289" s="152" t="s">
        <v>127</v>
      </c>
      <c r="AU289" s="152" t="s">
        <v>77</v>
      </c>
      <c r="AV289" s="12" t="s">
        <v>81</v>
      </c>
      <c r="AW289" s="12" t="s">
        <v>30</v>
      </c>
      <c r="AX289" s="12" t="s">
        <v>73</v>
      </c>
      <c r="AY289" s="152" t="s">
        <v>119</v>
      </c>
    </row>
    <row r="290" spans="2:51" s="12" customFormat="1" ht="11.25">
      <c r="B290" s="151"/>
      <c r="D290" s="145" t="s">
        <v>127</v>
      </c>
      <c r="E290" s="152" t="s">
        <v>1</v>
      </c>
      <c r="F290" s="153" t="s">
        <v>306</v>
      </c>
      <c r="H290" s="154">
        <v>9.1</v>
      </c>
      <c r="I290" s="155"/>
      <c r="L290" s="151"/>
      <c r="M290" s="156"/>
      <c r="T290" s="157"/>
      <c r="AT290" s="152" t="s">
        <v>127</v>
      </c>
      <c r="AU290" s="152" t="s">
        <v>77</v>
      </c>
      <c r="AV290" s="12" t="s">
        <v>81</v>
      </c>
      <c r="AW290" s="12" t="s">
        <v>30</v>
      </c>
      <c r="AX290" s="12" t="s">
        <v>73</v>
      </c>
      <c r="AY290" s="152" t="s">
        <v>119</v>
      </c>
    </row>
    <row r="291" spans="2:51" s="11" customFormat="1" ht="11.25">
      <c r="B291" s="144"/>
      <c r="D291" s="145" t="s">
        <v>127</v>
      </c>
      <c r="E291" s="146" t="s">
        <v>1</v>
      </c>
      <c r="F291" s="147" t="s">
        <v>307</v>
      </c>
      <c r="H291" s="146" t="s">
        <v>1</v>
      </c>
      <c r="I291" s="148"/>
      <c r="L291" s="144"/>
      <c r="M291" s="149"/>
      <c r="T291" s="150"/>
      <c r="AT291" s="146" t="s">
        <v>127</v>
      </c>
      <c r="AU291" s="146" t="s">
        <v>77</v>
      </c>
      <c r="AV291" s="11" t="s">
        <v>77</v>
      </c>
      <c r="AW291" s="11" t="s">
        <v>30</v>
      </c>
      <c r="AX291" s="11" t="s">
        <v>73</v>
      </c>
      <c r="AY291" s="146" t="s">
        <v>119</v>
      </c>
    </row>
    <row r="292" spans="2:51" s="12" customFormat="1" ht="11.25">
      <c r="B292" s="151"/>
      <c r="D292" s="145" t="s">
        <v>127</v>
      </c>
      <c r="E292" s="152" t="s">
        <v>1</v>
      </c>
      <c r="F292" s="153" t="s">
        <v>308</v>
      </c>
      <c r="H292" s="154">
        <v>44.04</v>
      </c>
      <c r="I292" s="155"/>
      <c r="L292" s="151"/>
      <c r="M292" s="156"/>
      <c r="T292" s="157"/>
      <c r="AT292" s="152" t="s">
        <v>127</v>
      </c>
      <c r="AU292" s="152" t="s">
        <v>77</v>
      </c>
      <c r="AV292" s="12" t="s">
        <v>81</v>
      </c>
      <c r="AW292" s="12" t="s">
        <v>30</v>
      </c>
      <c r="AX292" s="12" t="s">
        <v>73</v>
      </c>
      <c r="AY292" s="152" t="s">
        <v>119</v>
      </c>
    </row>
    <row r="293" spans="2:51" s="12" customFormat="1" ht="11.25">
      <c r="B293" s="151"/>
      <c r="D293" s="145" t="s">
        <v>127</v>
      </c>
      <c r="E293" s="152" t="s">
        <v>1</v>
      </c>
      <c r="F293" s="153" t="s">
        <v>309</v>
      </c>
      <c r="H293" s="154">
        <v>37.674999999999997</v>
      </c>
      <c r="I293" s="155"/>
      <c r="L293" s="151"/>
      <c r="M293" s="156"/>
      <c r="T293" s="157"/>
      <c r="AT293" s="152" t="s">
        <v>127</v>
      </c>
      <c r="AU293" s="152" t="s">
        <v>77</v>
      </c>
      <c r="AV293" s="12" t="s">
        <v>81</v>
      </c>
      <c r="AW293" s="12" t="s">
        <v>30</v>
      </c>
      <c r="AX293" s="12" t="s">
        <v>73</v>
      </c>
      <c r="AY293" s="152" t="s">
        <v>119</v>
      </c>
    </row>
    <row r="294" spans="2:51" s="12" customFormat="1" ht="22.5">
      <c r="B294" s="151"/>
      <c r="D294" s="145" t="s">
        <v>127</v>
      </c>
      <c r="E294" s="152" t="s">
        <v>1</v>
      </c>
      <c r="F294" s="153" t="s">
        <v>310</v>
      </c>
      <c r="H294" s="154">
        <v>34.445</v>
      </c>
      <c r="I294" s="155"/>
      <c r="L294" s="151"/>
      <c r="M294" s="156"/>
      <c r="T294" s="157"/>
      <c r="AT294" s="152" t="s">
        <v>127</v>
      </c>
      <c r="AU294" s="152" t="s">
        <v>77</v>
      </c>
      <c r="AV294" s="12" t="s">
        <v>81</v>
      </c>
      <c r="AW294" s="12" t="s">
        <v>30</v>
      </c>
      <c r="AX294" s="12" t="s">
        <v>73</v>
      </c>
      <c r="AY294" s="152" t="s">
        <v>119</v>
      </c>
    </row>
    <row r="295" spans="2:51" s="12" customFormat="1" ht="11.25">
      <c r="B295" s="151"/>
      <c r="D295" s="145" t="s">
        <v>127</v>
      </c>
      <c r="E295" s="152" t="s">
        <v>1</v>
      </c>
      <c r="F295" s="153" t="s">
        <v>311</v>
      </c>
      <c r="H295" s="154">
        <v>25.48</v>
      </c>
      <c r="I295" s="155"/>
      <c r="L295" s="151"/>
      <c r="M295" s="156"/>
      <c r="T295" s="157"/>
      <c r="AT295" s="152" t="s">
        <v>127</v>
      </c>
      <c r="AU295" s="152" t="s">
        <v>77</v>
      </c>
      <c r="AV295" s="12" t="s">
        <v>81</v>
      </c>
      <c r="AW295" s="12" t="s">
        <v>30</v>
      </c>
      <c r="AX295" s="12" t="s">
        <v>73</v>
      </c>
      <c r="AY295" s="152" t="s">
        <v>119</v>
      </c>
    </row>
    <row r="296" spans="2:51" s="11" customFormat="1" ht="11.25">
      <c r="B296" s="144"/>
      <c r="D296" s="145" t="s">
        <v>127</v>
      </c>
      <c r="E296" s="146" t="s">
        <v>1</v>
      </c>
      <c r="F296" s="147" t="s">
        <v>312</v>
      </c>
      <c r="H296" s="146" t="s">
        <v>1</v>
      </c>
      <c r="I296" s="148"/>
      <c r="L296" s="144"/>
      <c r="M296" s="149"/>
      <c r="T296" s="150"/>
      <c r="AT296" s="146" t="s">
        <v>127</v>
      </c>
      <c r="AU296" s="146" t="s">
        <v>77</v>
      </c>
      <c r="AV296" s="11" t="s">
        <v>77</v>
      </c>
      <c r="AW296" s="11" t="s">
        <v>30</v>
      </c>
      <c r="AX296" s="11" t="s">
        <v>73</v>
      </c>
      <c r="AY296" s="146" t="s">
        <v>119</v>
      </c>
    </row>
    <row r="297" spans="2:51" s="12" customFormat="1" ht="11.25">
      <c r="B297" s="151"/>
      <c r="D297" s="145" t="s">
        <v>127</v>
      </c>
      <c r="E297" s="152" t="s">
        <v>1</v>
      </c>
      <c r="F297" s="153" t="s">
        <v>313</v>
      </c>
      <c r="H297" s="154">
        <v>44.055</v>
      </c>
      <c r="I297" s="155"/>
      <c r="L297" s="151"/>
      <c r="M297" s="156"/>
      <c r="T297" s="157"/>
      <c r="AT297" s="152" t="s">
        <v>127</v>
      </c>
      <c r="AU297" s="152" t="s">
        <v>77</v>
      </c>
      <c r="AV297" s="12" t="s">
        <v>81</v>
      </c>
      <c r="AW297" s="12" t="s">
        <v>30</v>
      </c>
      <c r="AX297" s="12" t="s">
        <v>73</v>
      </c>
      <c r="AY297" s="152" t="s">
        <v>119</v>
      </c>
    </row>
    <row r="298" spans="2:51" s="12" customFormat="1" ht="11.25">
      <c r="B298" s="151"/>
      <c r="D298" s="145" t="s">
        <v>127</v>
      </c>
      <c r="E298" s="152" t="s">
        <v>1</v>
      </c>
      <c r="F298" s="153" t="s">
        <v>314</v>
      </c>
      <c r="H298" s="154">
        <v>39.375</v>
      </c>
      <c r="I298" s="155"/>
      <c r="L298" s="151"/>
      <c r="M298" s="156"/>
      <c r="T298" s="157"/>
      <c r="AT298" s="152" t="s">
        <v>127</v>
      </c>
      <c r="AU298" s="152" t="s">
        <v>77</v>
      </c>
      <c r="AV298" s="12" t="s">
        <v>81</v>
      </c>
      <c r="AW298" s="12" t="s">
        <v>30</v>
      </c>
      <c r="AX298" s="12" t="s">
        <v>73</v>
      </c>
      <c r="AY298" s="152" t="s">
        <v>119</v>
      </c>
    </row>
    <row r="299" spans="2:51" s="12" customFormat="1" ht="11.25">
      <c r="B299" s="151"/>
      <c r="D299" s="145" t="s">
        <v>127</v>
      </c>
      <c r="E299" s="152" t="s">
        <v>1</v>
      </c>
      <c r="F299" s="153" t="s">
        <v>315</v>
      </c>
      <c r="H299" s="154">
        <v>37.020000000000003</v>
      </c>
      <c r="I299" s="155"/>
      <c r="L299" s="151"/>
      <c r="M299" s="156"/>
      <c r="T299" s="157"/>
      <c r="AT299" s="152" t="s">
        <v>127</v>
      </c>
      <c r="AU299" s="152" t="s">
        <v>77</v>
      </c>
      <c r="AV299" s="12" t="s">
        <v>81</v>
      </c>
      <c r="AW299" s="12" t="s">
        <v>30</v>
      </c>
      <c r="AX299" s="12" t="s">
        <v>73</v>
      </c>
      <c r="AY299" s="152" t="s">
        <v>119</v>
      </c>
    </row>
    <row r="300" spans="2:51" s="12" customFormat="1" ht="11.25">
      <c r="B300" s="151"/>
      <c r="D300" s="145" t="s">
        <v>127</v>
      </c>
      <c r="E300" s="152" t="s">
        <v>1</v>
      </c>
      <c r="F300" s="153" t="s">
        <v>316</v>
      </c>
      <c r="H300" s="154">
        <v>20.02</v>
      </c>
      <c r="I300" s="155"/>
      <c r="L300" s="151"/>
      <c r="M300" s="156"/>
      <c r="T300" s="157"/>
      <c r="AT300" s="152" t="s">
        <v>127</v>
      </c>
      <c r="AU300" s="152" t="s">
        <v>77</v>
      </c>
      <c r="AV300" s="12" t="s">
        <v>81</v>
      </c>
      <c r="AW300" s="12" t="s">
        <v>30</v>
      </c>
      <c r="AX300" s="12" t="s">
        <v>73</v>
      </c>
      <c r="AY300" s="152" t="s">
        <v>119</v>
      </c>
    </row>
    <row r="301" spans="2:51" s="11" customFormat="1" ht="11.25">
      <c r="B301" s="144"/>
      <c r="D301" s="145" t="s">
        <v>127</v>
      </c>
      <c r="E301" s="146" t="s">
        <v>1</v>
      </c>
      <c r="F301" s="147" t="s">
        <v>317</v>
      </c>
      <c r="H301" s="146" t="s">
        <v>1</v>
      </c>
      <c r="I301" s="148"/>
      <c r="L301" s="144"/>
      <c r="M301" s="149"/>
      <c r="T301" s="150"/>
      <c r="AT301" s="146" t="s">
        <v>127</v>
      </c>
      <c r="AU301" s="146" t="s">
        <v>77</v>
      </c>
      <c r="AV301" s="11" t="s">
        <v>77</v>
      </c>
      <c r="AW301" s="11" t="s">
        <v>30</v>
      </c>
      <c r="AX301" s="11" t="s">
        <v>73</v>
      </c>
      <c r="AY301" s="146" t="s">
        <v>119</v>
      </c>
    </row>
    <row r="302" spans="2:51" s="12" customFormat="1" ht="11.25">
      <c r="B302" s="151"/>
      <c r="D302" s="145" t="s">
        <v>127</v>
      </c>
      <c r="E302" s="152" t="s">
        <v>1</v>
      </c>
      <c r="F302" s="153" t="s">
        <v>318</v>
      </c>
      <c r="H302" s="154">
        <v>45</v>
      </c>
      <c r="I302" s="155"/>
      <c r="L302" s="151"/>
      <c r="M302" s="156"/>
      <c r="T302" s="157"/>
      <c r="AT302" s="152" t="s">
        <v>127</v>
      </c>
      <c r="AU302" s="152" t="s">
        <v>77</v>
      </c>
      <c r="AV302" s="12" t="s">
        <v>81</v>
      </c>
      <c r="AW302" s="12" t="s">
        <v>30</v>
      </c>
      <c r="AX302" s="12" t="s">
        <v>73</v>
      </c>
      <c r="AY302" s="152" t="s">
        <v>119</v>
      </c>
    </row>
    <row r="303" spans="2:51" s="12" customFormat="1" ht="11.25">
      <c r="B303" s="151"/>
      <c r="D303" s="145" t="s">
        <v>127</v>
      </c>
      <c r="E303" s="152" t="s">
        <v>1</v>
      </c>
      <c r="F303" s="153" t="s">
        <v>319</v>
      </c>
      <c r="H303" s="154">
        <v>39.380000000000003</v>
      </c>
      <c r="I303" s="155"/>
      <c r="L303" s="151"/>
      <c r="M303" s="156"/>
      <c r="T303" s="157"/>
      <c r="AT303" s="152" t="s">
        <v>127</v>
      </c>
      <c r="AU303" s="152" t="s">
        <v>77</v>
      </c>
      <c r="AV303" s="12" t="s">
        <v>81</v>
      </c>
      <c r="AW303" s="12" t="s">
        <v>30</v>
      </c>
      <c r="AX303" s="12" t="s">
        <v>73</v>
      </c>
      <c r="AY303" s="152" t="s">
        <v>119</v>
      </c>
    </row>
    <row r="304" spans="2:51" s="12" customFormat="1" ht="11.25">
      <c r="B304" s="151"/>
      <c r="D304" s="145" t="s">
        <v>127</v>
      </c>
      <c r="E304" s="152" t="s">
        <v>1</v>
      </c>
      <c r="F304" s="153" t="s">
        <v>320</v>
      </c>
      <c r="H304" s="154">
        <v>35.994999999999997</v>
      </c>
      <c r="I304" s="155"/>
      <c r="L304" s="151"/>
      <c r="M304" s="156"/>
      <c r="T304" s="157"/>
      <c r="AT304" s="152" t="s">
        <v>127</v>
      </c>
      <c r="AU304" s="152" t="s">
        <v>77</v>
      </c>
      <c r="AV304" s="12" t="s">
        <v>81</v>
      </c>
      <c r="AW304" s="12" t="s">
        <v>30</v>
      </c>
      <c r="AX304" s="12" t="s">
        <v>73</v>
      </c>
      <c r="AY304" s="152" t="s">
        <v>119</v>
      </c>
    </row>
    <row r="305" spans="2:51" s="12" customFormat="1" ht="11.25">
      <c r="B305" s="151"/>
      <c r="D305" s="145" t="s">
        <v>127</v>
      </c>
      <c r="E305" s="152" t="s">
        <v>1</v>
      </c>
      <c r="F305" s="153" t="s">
        <v>321</v>
      </c>
      <c r="H305" s="154">
        <v>21.84</v>
      </c>
      <c r="I305" s="155"/>
      <c r="L305" s="151"/>
      <c r="M305" s="156"/>
      <c r="T305" s="157"/>
      <c r="AT305" s="152" t="s">
        <v>127</v>
      </c>
      <c r="AU305" s="152" t="s">
        <v>77</v>
      </c>
      <c r="AV305" s="12" t="s">
        <v>81</v>
      </c>
      <c r="AW305" s="12" t="s">
        <v>30</v>
      </c>
      <c r="AX305" s="12" t="s">
        <v>73</v>
      </c>
      <c r="AY305" s="152" t="s">
        <v>119</v>
      </c>
    </row>
    <row r="306" spans="2:51" s="11" customFormat="1" ht="11.25">
      <c r="B306" s="144"/>
      <c r="D306" s="145" t="s">
        <v>127</v>
      </c>
      <c r="E306" s="146" t="s">
        <v>1</v>
      </c>
      <c r="F306" s="147" t="s">
        <v>322</v>
      </c>
      <c r="H306" s="146" t="s">
        <v>1</v>
      </c>
      <c r="I306" s="148"/>
      <c r="L306" s="144"/>
      <c r="M306" s="149"/>
      <c r="T306" s="150"/>
      <c r="AT306" s="146" t="s">
        <v>127</v>
      </c>
      <c r="AU306" s="146" t="s">
        <v>77</v>
      </c>
      <c r="AV306" s="11" t="s">
        <v>77</v>
      </c>
      <c r="AW306" s="11" t="s">
        <v>30</v>
      </c>
      <c r="AX306" s="11" t="s">
        <v>73</v>
      </c>
      <c r="AY306" s="146" t="s">
        <v>119</v>
      </c>
    </row>
    <row r="307" spans="2:51" s="12" customFormat="1" ht="11.25">
      <c r="B307" s="151"/>
      <c r="D307" s="145" t="s">
        <v>127</v>
      </c>
      <c r="E307" s="152" t="s">
        <v>1</v>
      </c>
      <c r="F307" s="153" t="s">
        <v>323</v>
      </c>
      <c r="H307" s="154">
        <v>44.99</v>
      </c>
      <c r="I307" s="155"/>
      <c r="L307" s="151"/>
      <c r="M307" s="156"/>
      <c r="T307" s="157"/>
      <c r="AT307" s="152" t="s">
        <v>127</v>
      </c>
      <c r="AU307" s="152" t="s">
        <v>77</v>
      </c>
      <c r="AV307" s="12" t="s">
        <v>81</v>
      </c>
      <c r="AW307" s="12" t="s">
        <v>30</v>
      </c>
      <c r="AX307" s="12" t="s">
        <v>73</v>
      </c>
      <c r="AY307" s="152" t="s">
        <v>119</v>
      </c>
    </row>
    <row r="308" spans="2:51" s="12" customFormat="1" ht="11.25">
      <c r="B308" s="151"/>
      <c r="D308" s="145" t="s">
        <v>127</v>
      </c>
      <c r="E308" s="152" t="s">
        <v>1</v>
      </c>
      <c r="F308" s="153" t="s">
        <v>324</v>
      </c>
      <c r="H308" s="154">
        <v>38.115000000000002</v>
      </c>
      <c r="I308" s="155"/>
      <c r="L308" s="151"/>
      <c r="M308" s="156"/>
      <c r="T308" s="157"/>
      <c r="AT308" s="152" t="s">
        <v>127</v>
      </c>
      <c r="AU308" s="152" t="s">
        <v>77</v>
      </c>
      <c r="AV308" s="12" t="s">
        <v>81</v>
      </c>
      <c r="AW308" s="12" t="s">
        <v>30</v>
      </c>
      <c r="AX308" s="12" t="s">
        <v>73</v>
      </c>
      <c r="AY308" s="152" t="s">
        <v>119</v>
      </c>
    </row>
    <row r="309" spans="2:51" s="12" customFormat="1" ht="11.25">
      <c r="B309" s="151"/>
      <c r="D309" s="145" t="s">
        <v>127</v>
      </c>
      <c r="E309" s="152" t="s">
        <v>1</v>
      </c>
      <c r="F309" s="153" t="s">
        <v>320</v>
      </c>
      <c r="H309" s="154">
        <v>35.994999999999997</v>
      </c>
      <c r="I309" s="155"/>
      <c r="L309" s="151"/>
      <c r="M309" s="156"/>
      <c r="T309" s="157"/>
      <c r="AT309" s="152" t="s">
        <v>127</v>
      </c>
      <c r="AU309" s="152" t="s">
        <v>77</v>
      </c>
      <c r="AV309" s="12" t="s">
        <v>81</v>
      </c>
      <c r="AW309" s="12" t="s">
        <v>30</v>
      </c>
      <c r="AX309" s="12" t="s">
        <v>73</v>
      </c>
      <c r="AY309" s="152" t="s">
        <v>119</v>
      </c>
    </row>
    <row r="310" spans="2:51" s="12" customFormat="1" ht="11.25">
      <c r="B310" s="151"/>
      <c r="D310" s="145" t="s">
        <v>127</v>
      </c>
      <c r="E310" s="152" t="s">
        <v>1</v>
      </c>
      <c r="F310" s="153" t="s">
        <v>325</v>
      </c>
      <c r="H310" s="154">
        <v>29.12</v>
      </c>
      <c r="I310" s="155"/>
      <c r="L310" s="151"/>
      <c r="M310" s="156"/>
      <c r="T310" s="157"/>
      <c r="AT310" s="152" t="s">
        <v>127</v>
      </c>
      <c r="AU310" s="152" t="s">
        <v>77</v>
      </c>
      <c r="AV310" s="12" t="s">
        <v>81</v>
      </c>
      <c r="AW310" s="12" t="s">
        <v>30</v>
      </c>
      <c r="AX310" s="12" t="s">
        <v>73</v>
      </c>
      <c r="AY310" s="152" t="s">
        <v>119</v>
      </c>
    </row>
    <row r="311" spans="2:51" s="11" customFormat="1" ht="11.25">
      <c r="B311" s="144"/>
      <c r="D311" s="145" t="s">
        <v>127</v>
      </c>
      <c r="E311" s="146" t="s">
        <v>1</v>
      </c>
      <c r="F311" s="147" t="s">
        <v>326</v>
      </c>
      <c r="H311" s="146" t="s">
        <v>1</v>
      </c>
      <c r="I311" s="148"/>
      <c r="L311" s="144"/>
      <c r="M311" s="149"/>
      <c r="T311" s="150"/>
      <c r="AT311" s="146" t="s">
        <v>127</v>
      </c>
      <c r="AU311" s="146" t="s">
        <v>77</v>
      </c>
      <c r="AV311" s="11" t="s">
        <v>77</v>
      </c>
      <c r="AW311" s="11" t="s">
        <v>30</v>
      </c>
      <c r="AX311" s="11" t="s">
        <v>73</v>
      </c>
      <c r="AY311" s="146" t="s">
        <v>119</v>
      </c>
    </row>
    <row r="312" spans="2:51" s="12" customFormat="1" ht="11.25">
      <c r="B312" s="151"/>
      <c r="D312" s="145" t="s">
        <v>127</v>
      </c>
      <c r="E312" s="152" t="s">
        <v>1</v>
      </c>
      <c r="F312" s="153" t="s">
        <v>327</v>
      </c>
      <c r="H312" s="154">
        <v>8.43</v>
      </c>
      <c r="I312" s="155"/>
      <c r="L312" s="151"/>
      <c r="M312" s="156"/>
      <c r="T312" s="157"/>
      <c r="AT312" s="152" t="s">
        <v>127</v>
      </c>
      <c r="AU312" s="152" t="s">
        <v>77</v>
      </c>
      <c r="AV312" s="12" t="s">
        <v>81</v>
      </c>
      <c r="AW312" s="12" t="s">
        <v>30</v>
      </c>
      <c r="AX312" s="12" t="s">
        <v>73</v>
      </c>
      <c r="AY312" s="152" t="s">
        <v>119</v>
      </c>
    </row>
    <row r="313" spans="2:51" s="11" customFormat="1" ht="11.25">
      <c r="B313" s="144"/>
      <c r="D313" s="145" t="s">
        <v>127</v>
      </c>
      <c r="E313" s="146" t="s">
        <v>1</v>
      </c>
      <c r="F313" s="147" t="s">
        <v>328</v>
      </c>
      <c r="H313" s="146" t="s">
        <v>1</v>
      </c>
      <c r="I313" s="148"/>
      <c r="L313" s="144"/>
      <c r="M313" s="149"/>
      <c r="T313" s="150"/>
      <c r="AT313" s="146" t="s">
        <v>127</v>
      </c>
      <c r="AU313" s="146" t="s">
        <v>77</v>
      </c>
      <c r="AV313" s="11" t="s">
        <v>77</v>
      </c>
      <c r="AW313" s="11" t="s">
        <v>30</v>
      </c>
      <c r="AX313" s="11" t="s">
        <v>73</v>
      </c>
      <c r="AY313" s="146" t="s">
        <v>119</v>
      </c>
    </row>
    <row r="314" spans="2:51" s="12" customFormat="1" ht="11.25">
      <c r="B314" s="151"/>
      <c r="D314" s="145" t="s">
        <v>127</v>
      </c>
      <c r="E314" s="152" t="s">
        <v>1</v>
      </c>
      <c r="F314" s="153" t="s">
        <v>327</v>
      </c>
      <c r="H314" s="154">
        <v>8.43</v>
      </c>
      <c r="I314" s="155"/>
      <c r="L314" s="151"/>
      <c r="M314" s="156"/>
      <c r="T314" s="157"/>
      <c r="AT314" s="152" t="s">
        <v>127</v>
      </c>
      <c r="AU314" s="152" t="s">
        <v>77</v>
      </c>
      <c r="AV314" s="12" t="s">
        <v>81</v>
      </c>
      <c r="AW314" s="12" t="s">
        <v>30</v>
      </c>
      <c r="AX314" s="12" t="s">
        <v>73</v>
      </c>
      <c r="AY314" s="152" t="s">
        <v>119</v>
      </c>
    </row>
    <row r="315" spans="2:51" s="12" customFormat="1" ht="11.25">
      <c r="B315" s="151"/>
      <c r="D315" s="145" t="s">
        <v>127</v>
      </c>
      <c r="E315" s="152" t="s">
        <v>1</v>
      </c>
      <c r="F315" s="153" t="s">
        <v>329</v>
      </c>
      <c r="H315" s="154">
        <v>5.49</v>
      </c>
      <c r="I315" s="155"/>
      <c r="L315" s="151"/>
      <c r="M315" s="156"/>
      <c r="T315" s="157"/>
      <c r="AT315" s="152" t="s">
        <v>127</v>
      </c>
      <c r="AU315" s="152" t="s">
        <v>77</v>
      </c>
      <c r="AV315" s="12" t="s">
        <v>81</v>
      </c>
      <c r="AW315" s="12" t="s">
        <v>30</v>
      </c>
      <c r="AX315" s="12" t="s">
        <v>73</v>
      </c>
      <c r="AY315" s="152" t="s">
        <v>119</v>
      </c>
    </row>
    <row r="316" spans="2:51" s="12" customFormat="1" ht="11.25">
      <c r="B316" s="151"/>
      <c r="D316" s="145" t="s">
        <v>127</v>
      </c>
      <c r="E316" s="152" t="s">
        <v>1</v>
      </c>
      <c r="F316" s="153" t="s">
        <v>330</v>
      </c>
      <c r="H316" s="154">
        <v>5</v>
      </c>
      <c r="I316" s="155"/>
      <c r="L316" s="151"/>
      <c r="M316" s="156"/>
      <c r="T316" s="157"/>
      <c r="AT316" s="152" t="s">
        <v>127</v>
      </c>
      <c r="AU316" s="152" t="s">
        <v>77</v>
      </c>
      <c r="AV316" s="12" t="s">
        <v>81</v>
      </c>
      <c r="AW316" s="12" t="s">
        <v>30</v>
      </c>
      <c r="AX316" s="12" t="s">
        <v>73</v>
      </c>
      <c r="AY316" s="152" t="s">
        <v>119</v>
      </c>
    </row>
    <row r="317" spans="2:51" s="12" customFormat="1" ht="11.25">
      <c r="B317" s="151"/>
      <c r="D317" s="145" t="s">
        <v>127</v>
      </c>
      <c r="E317" s="152" t="s">
        <v>1</v>
      </c>
      <c r="F317" s="153" t="s">
        <v>331</v>
      </c>
      <c r="H317" s="154">
        <v>6.04</v>
      </c>
      <c r="I317" s="155"/>
      <c r="L317" s="151"/>
      <c r="M317" s="156"/>
      <c r="T317" s="157"/>
      <c r="AT317" s="152" t="s">
        <v>127</v>
      </c>
      <c r="AU317" s="152" t="s">
        <v>77</v>
      </c>
      <c r="AV317" s="12" t="s">
        <v>81</v>
      </c>
      <c r="AW317" s="12" t="s">
        <v>30</v>
      </c>
      <c r="AX317" s="12" t="s">
        <v>73</v>
      </c>
      <c r="AY317" s="152" t="s">
        <v>119</v>
      </c>
    </row>
    <row r="318" spans="2:51" s="11" customFormat="1" ht="11.25">
      <c r="B318" s="144"/>
      <c r="D318" s="145" t="s">
        <v>127</v>
      </c>
      <c r="E318" s="146" t="s">
        <v>1</v>
      </c>
      <c r="F318" s="147" t="s">
        <v>332</v>
      </c>
      <c r="H318" s="146" t="s">
        <v>1</v>
      </c>
      <c r="I318" s="148"/>
      <c r="L318" s="144"/>
      <c r="M318" s="149"/>
      <c r="T318" s="150"/>
      <c r="AT318" s="146" t="s">
        <v>127</v>
      </c>
      <c r="AU318" s="146" t="s">
        <v>77</v>
      </c>
      <c r="AV318" s="11" t="s">
        <v>77</v>
      </c>
      <c r="AW318" s="11" t="s">
        <v>30</v>
      </c>
      <c r="AX318" s="11" t="s">
        <v>73</v>
      </c>
      <c r="AY318" s="146" t="s">
        <v>119</v>
      </c>
    </row>
    <row r="319" spans="2:51" s="12" customFormat="1" ht="11.25">
      <c r="B319" s="151"/>
      <c r="D319" s="145" t="s">
        <v>127</v>
      </c>
      <c r="E319" s="152" t="s">
        <v>1</v>
      </c>
      <c r="F319" s="153" t="s">
        <v>333</v>
      </c>
      <c r="H319" s="154">
        <v>7.64</v>
      </c>
      <c r="I319" s="155"/>
      <c r="L319" s="151"/>
      <c r="M319" s="156"/>
      <c r="T319" s="157"/>
      <c r="AT319" s="152" t="s">
        <v>127</v>
      </c>
      <c r="AU319" s="152" t="s">
        <v>77</v>
      </c>
      <c r="AV319" s="12" t="s">
        <v>81</v>
      </c>
      <c r="AW319" s="12" t="s">
        <v>30</v>
      </c>
      <c r="AX319" s="12" t="s">
        <v>73</v>
      </c>
      <c r="AY319" s="152" t="s">
        <v>119</v>
      </c>
    </row>
    <row r="320" spans="2:51" s="11" customFormat="1" ht="11.25">
      <c r="B320" s="144"/>
      <c r="D320" s="145" t="s">
        <v>127</v>
      </c>
      <c r="E320" s="146" t="s">
        <v>1</v>
      </c>
      <c r="F320" s="147" t="s">
        <v>334</v>
      </c>
      <c r="H320" s="146" t="s">
        <v>1</v>
      </c>
      <c r="I320" s="148"/>
      <c r="L320" s="144"/>
      <c r="M320" s="149"/>
      <c r="T320" s="150"/>
      <c r="AT320" s="146" t="s">
        <v>127</v>
      </c>
      <c r="AU320" s="146" t="s">
        <v>77</v>
      </c>
      <c r="AV320" s="11" t="s">
        <v>77</v>
      </c>
      <c r="AW320" s="11" t="s">
        <v>30</v>
      </c>
      <c r="AX320" s="11" t="s">
        <v>73</v>
      </c>
      <c r="AY320" s="146" t="s">
        <v>119</v>
      </c>
    </row>
    <row r="321" spans="2:51" s="12" customFormat="1" ht="11.25">
      <c r="B321" s="151"/>
      <c r="D321" s="145" t="s">
        <v>127</v>
      </c>
      <c r="E321" s="152" t="s">
        <v>1</v>
      </c>
      <c r="F321" s="153" t="s">
        <v>335</v>
      </c>
      <c r="H321" s="154">
        <v>11.845000000000001</v>
      </c>
      <c r="I321" s="155"/>
      <c r="L321" s="151"/>
      <c r="M321" s="156"/>
      <c r="T321" s="157"/>
      <c r="AT321" s="152" t="s">
        <v>127</v>
      </c>
      <c r="AU321" s="152" t="s">
        <v>77</v>
      </c>
      <c r="AV321" s="12" t="s">
        <v>81</v>
      </c>
      <c r="AW321" s="12" t="s">
        <v>30</v>
      </c>
      <c r="AX321" s="12" t="s">
        <v>73</v>
      </c>
      <c r="AY321" s="152" t="s">
        <v>119</v>
      </c>
    </row>
    <row r="322" spans="2:51" s="12" customFormat="1" ht="11.25">
      <c r="B322" s="151"/>
      <c r="D322" s="145" t="s">
        <v>127</v>
      </c>
      <c r="E322" s="152" t="s">
        <v>1</v>
      </c>
      <c r="F322" s="153" t="s">
        <v>336</v>
      </c>
      <c r="H322" s="154">
        <v>11.725</v>
      </c>
      <c r="I322" s="155"/>
      <c r="L322" s="151"/>
      <c r="M322" s="156"/>
      <c r="T322" s="157"/>
      <c r="AT322" s="152" t="s">
        <v>127</v>
      </c>
      <c r="AU322" s="152" t="s">
        <v>77</v>
      </c>
      <c r="AV322" s="12" t="s">
        <v>81</v>
      </c>
      <c r="AW322" s="12" t="s">
        <v>30</v>
      </c>
      <c r="AX322" s="12" t="s">
        <v>73</v>
      </c>
      <c r="AY322" s="152" t="s">
        <v>119</v>
      </c>
    </row>
    <row r="323" spans="2:51" s="12" customFormat="1" ht="11.25">
      <c r="B323" s="151"/>
      <c r="D323" s="145" t="s">
        <v>127</v>
      </c>
      <c r="E323" s="152" t="s">
        <v>1</v>
      </c>
      <c r="F323" s="153" t="s">
        <v>337</v>
      </c>
      <c r="H323" s="154">
        <v>11.013</v>
      </c>
      <c r="I323" s="155"/>
      <c r="L323" s="151"/>
      <c r="M323" s="156"/>
      <c r="T323" s="157"/>
      <c r="AT323" s="152" t="s">
        <v>127</v>
      </c>
      <c r="AU323" s="152" t="s">
        <v>77</v>
      </c>
      <c r="AV323" s="12" t="s">
        <v>81</v>
      </c>
      <c r="AW323" s="12" t="s">
        <v>30</v>
      </c>
      <c r="AX323" s="12" t="s">
        <v>73</v>
      </c>
      <c r="AY323" s="152" t="s">
        <v>119</v>
      </c>
    </row>
    <row r="324" spans="2:51" s="12" customFormat="1" ht="11.25">
      <c r="B324" s="151"/>
      <c r="D324" s="145" t="s">
        <v>127</v>
      </c>
      <c r="E324" s="152" t="s">
        <v>1</v>
      </c>
      <c r="F324" s="153" t="s">
        <v>338</v>
      </c>
      <c r="H324" s="154">
        <v>2.73</v>
      </c>
      <c r="I324" s="155"/>
      <c r="L324" s="151"/>
      <c r="M324" s="156"/>
      <c r="T324" s="157"/>
      <c r="AT324" s="152" t="s">
        <v>127</v>
      </c>
      <c r="AU324" s="152" t="s">
        <v>77</v>
      </c>
      <c r="AV324" s="12" t="s">
        <v>81</v>
      </c>
      <c r="AW324" s="12" t="s">
        <v>30</v>
      </c>
      <c r="AX324" s="12" t="s">
        <v>73</v>
      </c>
      <c r="AY324" s="152" t="s">
        <v>119</v>
      </c>
    </row>
    <row r="325" spans="2:51" s="11" customFormat="1" ht="11.25">
      <c r="B325" s="144"/>
      <c r="D325" s="145" t="s">
        <v>127</v>
      </c>
      <c r="E325" s="146" t="s">
        <v>1</v>
      </c>
      <c r="F325" s="147" t="s">
        <v>339</v>
      </c>
      <c r="H325" s="146" t="s">
        <v>1</v>
      </c>
      <c r="I325" s="148"/>
      <c r="L325" s="144"/>
      <c r="M325" s="149"/>
      <c r="T325" s="150"/>
      <c r="AT325" s="146" t="s">
        <v>127</v>
      </c>
      <c r="AU325" s="146" t="s">
        <v>77</v>
      </c>
      <c r="AV325" s="11" t="s">
        <v>77</v>
      </c>
      <c r="AW325" s="11" t="s">
        <v>30</v>
      </c>
      <c r="AX325" s="11" t="s">
        <v>73</v>
      </c>
      <c r="AY325" s="146" t="s">
        <v>119</v>
      </c>
    </row>
    <row r="326" spans="2:51" s="12" customFormat="1" ht="11.25">
      <c r="B326" s="151"/>
      <c r="D326" s="145" t="s">
        <v>127</v>
      </c>
      <c r="E326" s="152" t="s">
        <v>1</v>
      </c>
      <c r="F326" s="153" t="s">
        <v>340</v>
      </c>
      <c r="H326" s="154">
        <v>10.99</v>
      </c>
      <c r="I326" s="155"/>
      <c r="L326" s="151"/>
      <c r="M326" s="156"/>
      <c r="T326" s="157"/>
      <c r="AT326" s="152" t="s">
        <v>127</v>
      </c>
      <c r="AU326" s="152" t="s">
        <v>77</v>
      </c>
      <c r="AV326" s="12" t="s">
        <v>81</v>
      </c>
      <c r="AW326" s="12" t="s">
        <v>30</v>
      </c>
      <c r="AX326" s="12" t="s">
        <v>73</v>
      </c>
      <c r="AY326" s="152" t="s">
        <v>119</v>
      </c>
    </row>
    <row r="327" spans="2:51" s="12" customFormat="1" ht="11.25">
      <c r="B327" s="151"/>
      <c r="D327" s="145" t="s">
        <v>127</v>
      </c>
      <c r="E327" s="152" t="s">
        <v>1</v>
      </c>
      <c r="F327" s="153" t="s">
        <v>341</v>
      </c>
      <c r="H327" s="154">
        <v>8.9749999999999996</v>
      </c>
      <c r="I327" s="155"/>
      <c r="L327" s="151"/>
      <c r="M327" s="156"/>
      <c r="T327" s="157"/>
      <c r="AT327" s="152" t="s">
        <v>127</v>
      </c>
      <c r="AU327" s="152" t="s">
        <v>77</v>
      </c>
      <c r="AV327" s="12" t="s">
        <v>81</v>
      </c>
      <c r="AW327" s="12" t="s">
        <v>30</v>
      </c>
      <c r="AX327" s="12" t="s">
        <v>73</v>
      </c>
      <c r="AY327" s="152" t="s">
        <v>119</v>
      </c>
    </row>
    <row r="328" spans="2:51" s="12" customFormat="1" ht="11.25">
      <c r="B328" s="151"/>
      <c r="D328" s="145" t="s">
        <v>127</v>
      </c>
      <c r="E328" s="152" t="s">
        <v>1</v>
      </c>
      <c r="F328" s="153" t="s">
        <v>342</v>
      </c>
      <c r="H328" s="154">
        <v>6.4249999999999998</v>
      </c>
      <c r="I328" s="155"/>
      <c r="L328" s="151"/>
      <c r="M328" s="156"/>
      <c r="T328" s="157"/>
      <c r="AT328" s="152" t="s">
        <v>127</v>
      </c>
      <c r="AU328" s="152" t="s">
        <v>77</v>
      </c>
      <c r="AV328" s="12" t="s">
        <v>81</v>
      </c>
      <c r="AW328" s="12" t="s">
        <v>30</v>
      </c>
      <c r="AX328" s="12" t="s">
        <v>73</v>
      </c>
      <c r="AY328" s="152" t="s">
        <v>119</v>
      </c>
    </row>
    <row r="329" spans="2:51" s="12" customFormat="1" ht="11.25">
      <c r="B329" s="151"/>
      <c r="D329" s="145" t="s">
        <v>127</v>
      </c>
      <c r="E329" s="152" t="s">
        <v>1</v>
      </c>
      <c r="F329" s="153" t="s">
        <v>343</v>
      </c>
      <c r="H329" s="154">
        <v>4.55</v>
      </c>
      <c r="I329" s="155"/>
      <c r="L329" s="151"/>
      <c r="M329" s="156"/>
      <c r="T329" s="157"/>
      <c r="AT329" s="152" t="s">
        <v>127</v>
      </c>
      <c r="AU329" s="152" t="s">
        <v>77</v>
      </c>
      <c r="AV329" s="12" t="s">
        <v>81</v>
      </c>
      <c r="AW329" s="12" t="s">
        <v>30</v>
      </c>
      <c r="AX329" s="12" t="s">
        <v>73</v>
      </c>
      <c r="AY329" s="152" t="s">
        <v>119</v>
      </c>
    </row>
    <row r="330" spans="2:51" s="11" customFormat="1" ht="11.25">
      <c r="B330" s="144"/>
      <c r="D330" s="145" t="s">
        <v>127</v>
      </c>
      <c r="E330" s="146" t="s">
        <v>1</v>
      </c>
      <c r="F330" s="147" t="s">
        <v>344</v>
      </c>
      <c r="H330" s="146" t="s">
        <v>1</v>
      </c>
      <c r="I330" s="148"/>
      <c r="L330" s="144"/>
      <c r="M330" s="149"/>
      <c r="T330" s="150"/>
      <c r="AT330" s="146" t="s">
        <v>127</v>
      </c>
      <c r="AU330" s="146" t="s">
        <v>77</v>
      </c>
      <c r="AV330" s="11" t="s">
        <v>77</v>
      </c>
      <c r="AW330" s="11" t="s">
        <v>30</v>
      </c>
      <c r="AX330" s="11" t="s">
        <v>73</v>
      </c>
      <c r="AY330" s="146" t="s">
        <v>119</v>
      </c>
    </row>
    <row r="331" spans="2:51" s="12" customFormat="1" ht="11.25">
      <c r="B331" s="151"/>
      <c r="D331" s="145" t="s">
        <v>127</v>
      </c>
      <c r="E331" s="152" t="s">
        <v>1</v>
      </c>
      <c r="F331" s="153" t="s">
        <v>345</v>
      </c>
      <c r="H331" s="154">
        <v>14.51</v>
      </c>
      <c r="I331" s="155"/>
      <c r="L331" s="151"/>
      <c r="M331" s="156"/>
      <c r="T331" s="157"/>
      <c r="AT331" s="152" t="s">
        <v>127</v>
      </c>
      <c r="AU331" s="152" t="s">
        <v>77</v>
      </c>
      <c r="AV331" s="12" t="s">
        <v>81</v>
      </c>
      <c r="AW331" s="12" t="s">
        <v>30</v>
      </c>
      <c r="AX331" s="12" t="s">
        <v>73</v>
      </c>
      <c r="AY331" s="152" t="s">
        <v>119</v>
      </c>
    </row>
    <row r="332" spans="2:51" s="12" customFormat="1" ht="11.25">
      <c r="B332" s="151"/>
      <c r="D332" s="145" t="s">
        <v>127</v>
      </c>
      <c r="E332" s="152" t="s">
        <v>1</v>
      </c>
      <c r="F332" s="153" t="s">
        <v>345</v>
      </c>
      <c r="H332" s="154">
        <v>14.51</v>
      </c>
      <c r="I332" s="155"/>
      <c r="L332" s="151"/>
      <c r="M332" s="156"/>
      <c r="T332" s="157"/>
      <c r="AT332" s="152" t="s">
        <v>127</v>
      </c>
      <c r="AU332" s="152" t="s">
        <v>77</v>
      </c>
      <c r="AV332" s="12" t="s">
        <v>81</v>
      </c>
      <c r="AW332" s="12" t="s">
        <v>30</v>
      </c>
      <c r="AX332" s="12" t="s">
        <v>73</v>
      </c>
      <c r="AY332" s="152" t="s">
        <v>119</v>
      </c>
    </row>
    <row r="333" spans="2:51" s="12" customFormat="1" ht="11.25">
      <c r="B333" s="151"/>
      <c r="D333" s="145" t="s">
        <v>127</v>
      </c>
      <c r="E333" s="152" t="s">
        <v>1</v>
      </c>
      <c r="F333" s="153" t="s">
        <v>346</v>
      </c>
      <c r="H333" s="154">
        <v>9.4450000000000003</v>
      </c>
      <c r="I333" s="155"/>
      <c r="L333" s="151"/>
      <c r="M333" s="156"/>
      <c r="T333" s="157"/>
      <c r="AT333" s="152" t="s">
        <v>127</v>
      </c>
      <c r="AU333" s="152" t="s">
        <v>77</v>
      </c>
      <c r="AV333" s="12" t="s">
        <v>81</v>
      </c>
      <c r="AW333" s="12" t="s">
        <v>30</v>
      </c>
      <c r="AX333" s="12" t="s">
        <v>73</v>
      </c>
      <c r="AY333" s="152" t="s">
        <v>119</v>
      </c>
    </row>
    <row r="334" spans="2:51" s="12" customFormat="1" ht="11.25">
      <c r="B334" s="151"/>
      <c r="D334" s="145" t="s">
        <v>127</v>
      </c>
      <c r="E334" s="152" t="s">
        <v>1</v>
      </c>
      <c r="F334" s="153" t="s">
        <v>306</v>
      </c>
      <c r="H334" s="154">
        <v>9.1</v>
      </c>
      <c r="I334" s="155"/>
      <c r="L334" s="151"/>
      <c r="M334" s="156"/>
      <c r="T334" s="157"/>
      <c r="AT334" s="152" t="s">
        <v>127</v>
      </c>
      <c r="AU334" s="152" t="s">
        <v>77</v>
      </c>
      <c r="AV334" s="12" t="s">
        <v>81</v>
      </c>
      <c r="AW334" s="12" t="s">
        <v>30</v>
      </c>
      <c r="AX334" s="12" t="s">
        <v>73</v>
      </c>
      <c r="AY334" s="152" t="s">
        <v>119</v>
      </c>
    </row>
    <row r="335" spans="2:51" s="11" customFormat="1" ht="11.25">
      <c r="B335" s="144"/>
      <c r="D335" s="145" t="s">
        <v>127</v>
      </c>
      <c r="E335" s="146" t="s">
        <v>1</v>
      </c>
      <c r="F335" s="147" t="s">
        <v>347</v>
      </c>
      <c r="H335" s="146" t="s">
        <v>1</v>
      </c>
      <c r="I335" s="148"/>
      <c r="L335" s="144"/>
      <c r="M335" s="149"/>
      <c r="T335" s="150"/>
      <c r="AT335" s="146" t="s">
        <v>127</v>
      </c>
      <c r="AU335" s="146" t="s">
        <v>77</v>
      </c>
      <c r="AV335" s="11" t="s">
        <v>77</v>
      </c>
      <c r="AW335" s="11" t="s">
        <v>30</v>
      </c>
      <c r="AX335" s="11" t="s">
        <v>73</v>
      </c>
      <c r="AY335" s="146" t="s">
        <v>119</v>
      </c>
    </row>
    <row r="336" spans="2:51" s="12" customFormat="1" ht="11.25">
      <c r="B336" s="151"/>
      <c r="D336" s="145" t="s">
        <v>127</v>
      </c>
      <c r="E336" s="152" t="s">
        <v>1</v>
      </c>
      <c r="F336" s="153" t="s">
        <v>345</v>
      </c>
      <c r="H336" s="154">
        <v>14.51</v>
      </c>
      <c r="I336" s="155"/>
      <c r="L336" s="151"/>
      <c r="M336" s="156"/>
      <c r="T336" s="157"/>
      <c r="AT336" s="152" t="s">
        <v>127</v>
      </c>
      <c r="AU336" s="152" t="s">
        <v>77</v>
      </c>
      <c r="AV336" s="12" t="s">
        <v>81</v>
      </c>
      <c r="AW336" s="12" t="s">
        <v>30</v>
      </c>
      <c r="AX336" s="12" t="s">
        <v>73</v>
      </c>
      <c r="AY336" s="152" t="s">
        <v>119</v>
      </c>
    </row>
    <row r="337" spans="2:65" s="12" customFormat="1" ht="11.25">
      <c r="B337" s="151"/>
      <c r="D337" s="145" t="s">
        <v>127</v>
      </c>
      <c r="E337" s="152" t="s">
        <v>1</v>
      </c>
      <c r="F337" s="153" t="s">
        <v>345</v>
      </c>
      <c r="H337" s="154">
        <v>14.51</v>
      </c>
      <c r="I337" s="155"/>
      <c r="L337" s="151"/>
      <c r="M337" s="156"/>
      <c r="T337" s="157"/>
      <c r="AT337" s="152" t="s">
        <v>127</v>
      </c>
      <c r="AU337" s="152" t="s">
        <v>77</v>
      </c>
      <c r="AV337" s="12" t="s">
        <v>81</v>
      </c>
      <c r="AW337" s="12" t="s">
        <v>30</v>
      </c>
      <c r="AX337" s="12" t="s">
        <v>73</v>
      </c>
      <c r="AY337" s="152" t="s">
        <v>119</v>
      </c>
    </row>
    <row r="338" spans="2:65" s="12" customFormat="1" ht="11.25">
      <c r="B338" s="151"/>
      <c r="D338" s="145" t="s">
        <v>127</v>
      </c>
      <c r="E338" s="152" t="s">
        <v>1</v>
      </c>
      <c r="F338" s="153" t="s">
        <v>348</v>
      </c>
      <c r="H338" s="154">
        <v>11.31</v>
      </c>
      <c r="I338" s="155"/>
      <c r="L338" s="151"/>
      <c r="M338" s="156"/>
      <c r="T338" s="157"/>
      <c r="AT338" s="152" t="s">
        <v>127</v>
      </c>
      <c r="AU338" s="152" t="s">
        <v>77</v>
      </c>
      <c r="AV338" s="12" t="s">
        <v>81</v>
      </c>
      <c r="AW338" s="12" t="s">
        <v>30</v>
      </c>
      <c r="AX338" s="12" t="s">
        <v>73</v>
      </c>
      <c r="AY338" s="152" t="s">
        <v>119</v>
      </c>
    </row>
    <row r="339" spans="2:65" s="12" customFormat="1" ht="11.25">
      <c r="B339" s="151"/>
      <c r="D339" s="145" t="s">
        <v>127</v>
      </c>
      <c r="E339" s="152" t="s">
        <v>1</v>
      </c>
      <c r="F339" s="153" t="s">
        <v>306</v>
      </c>
      <c r="H339" s="154">
        <v>9.1</v>
      </c>
      <c r="I339" s="155"/>
      <c r="L339" s="151"/>
      <c r="M339" s="156"/>
      <c r="T339" s="157"/>
      <c r="AT339" s="152" t="s">
        <v>127</v>
      </c>
      <c r="AU339" s="152" t="s">
        <v>77</v>
      </c>
      <c r="AV339" s="12" t="s">
        <v>81</v>
      </c>
      <c r="AW339" s="12" t="s">
        <v>30</v>
      </c>
      <c r="AX339" s="12" t="s">
        <v>73</v>
      </c>
      <c r="AY339" s="152" t="s">
        <v>119</v>
      </c>
    </row>
    <row r="340" spans="2:65" s="11" customFormat="1" ht="11.25">
      <c r="B340" s="144"/>
      <c r="D340" s="145" t="s">
        <v>127</v>
      </c>
      <c r="E340" s="146" t="s">
        <v>1</v>
      </c>
      <c r="F340" s="147" t="s">
        <v>349</v>
      </c>
      <c r="H340" s="146" t="s">
        <v>1</v>
      </c>
      <c r="I340" s="148"/>
      <c r="L340" s="144"/>
      <c r="M340" s="149"/>
      <c r="T340" s="150"/>
      <c r="AT340" s="146" t="s">
        <v>127</v>
      </c>
      <c r="AU340" s="146" t="s">
        <v>77</v>
      </c>
      <c r="AV340" s="11" t="s">
        <v>77</v>
      </c>
      <c r="AW340" s="11" t="s">
        <v>30</v>
      </c>
      <c r="AX340" s="11" t="s">
        <v>73</v>
      </c>
      <c r="AY340" s="146" t="s">
        <v>119</v>
      </c>
    </row>
    <row r="341" spans="2:65" s="12" customFormat="1" ht="11.25">
      <c r="B341" s="151"/>
      <c r="D341" s="145" t="s">
        <v>127</v>
      </c>
      <c r="E341" s="152" t="s">
        <v>1</v>
      </c>
      <c r="F341" s="153" t="s">
        <v>350</v>
      </c>
      <c r="H341" s="154">
        <v>11.244999999999999</v>
      </c>
      <c r="I341" s="155"/>
      <c r="L341" s="151"/>
      <c r="M341" s="156"/>
      <c r="T341" s="157"/>
      <c r="AT341" s="152" t="s">
        <v>127</v>
      </c>
      <c r="AU341" s="152" t="s">
        <v>77</v>
      </c>
      <c r="AV341" s="12" t="s">
        <v>81</v>
      </c>
      <c r="AW341" s="12" t="s">
        <v>30</v>
      </c>
      <c r="AX341" s="12" t="s">
        <v>73</v>
      </c>
      <c r="AY341" s="152" t="s">
        <v>119</v>
      </c>
    </row>
    <row r="342" spans="2:65" s="11" customFormat="1" ht="11.25">
      <c r="B342" s="144"/>
      <c r="D342" s="145" t="s">
        <v>127</v>
      </c>
      <c r="E342" s="146" t="s">
        <v>1</v>
      </c>
      <c r="F342" s="147" t="s">
        <v>351</v>
      </c>
      <c r="H342" s="146" t="s">
        <v>1</v>
      </c>
      <c r="I342" s="148"/>
      <c r="L342" s="144"/>
      <c r="M342" s="149"/>
      <c r="T342" s="150"/>
      <c r="AT342" s="146" t="s">
        <v>127</v>
      </c>
      <c r="AU342" s="146" t="s">
        <v>77</v>
      </c>
      <c r="AV342" s="11" t="s">
        <v>77</v>
      </c>
      <c r="AW342" s="11" t="s">
        <v>30</v>
      </c>
      <c r="AX342" s="11" t="s">
        <v>73</v>
      </c>
      <c r="AY342" s="146" t="s">
        <v>119</v>
      </c>
    </row>
    <row r="343" spans="2:65" s="12" customFormat="1" ht="11.25">
      <c r="B343" s="151"/>
      <c r="D343" s="145" t="s">
        <v>127</v>
      </c>
      <c r="E343" s="152" t="s">
        <v>1</v>
      </c>
      <c r="F343" s="153" t="s">
        <v>352</v>
      </c>
      <c r="H343" s="154">
        <v>3.6</v>
      </c>
      <c r="I343" s="155"/>
      <c r="L343" s="151"/>
      <c r="M343" s="156"/>
      <c r="T343" s="157"/>
      <c r="AT343" s="152" t="s">
        <v>127</v>
      </c>
      <c r="AU343" s="152" t="s">
        <v>77</v>
      </c>
      <c r="AV343" s="12" t="s">
        <v>81</v>
      </c>
      <c r="AW343" s="12" t="s">
        <v>30</v>
      </c>
      <c r="AX343" s="12" t="s">
        <v>73</v>
      </c>
      <c r="AY343" s="152" t="s">
        <v>119</v>
      </c>
    </row>
    <row r="344" spans="2:65" s="11" customFormat="1" ht="11.25">
      <c r="B344" s="144"/>
      <c r="D344" s="145" t="s">
        <v>127</v>
      </c>
      <c r="E344" s="146" t="s">
        <v>1</v>
      </c>
      <c r="F344" s="147" t="s">
        <v>353</v>
      </c>
      <c r="H344" s="146" t="s">
        <v>1</v>
      </c>
      <c r="I344" s="148"/>
      <c r="L344" s="144"/>
      <c r="M344" s="149"/>
      <c r="T344" s="150"/>
      <c r="AT344" s="146" t="s">
        <v>127</v>
      </c>
      <c r="AU344" s="146" t="s">
        <v>77</v>
      </c>
      <c r="AV344" s="11" t="s">
        <v>77</v>
      </c>
      <c r="AW344" s="11" t="s">
        <v>30</v>
      </c>
      <c r="AX344" s="11" t="s">
        <v>73</v>
      </c>
      <c r="AY344" s="146" t="s">
        <v>119</v>
      </c>
    </row>
    <row r="345" spans="2:65" s="12" customFormat="1" ht="11.25">
      <c r="B345" s="151"/>
      <c r="D345" s="145" t="s">
        <v>127</v>
      </c>
      <c r="E345" s="152" t="s">
        <v>1</v>
      </c>
      <c r="F345" s="153" t="s">
        <v>354</v>
      </c>
      <c r="H345" s="154">
        <v>42.91</v>
      </c>
      <c r="I345" s="155"/>
      <c r="L345" s="151"/>
      <c r="M345" s="156"/>
      <c r="T345" s="157"/>
      <c r="AT345" s="152" t="s">
        <v>127</v>
      </c>
      <c r="AU345" s="152" t="s">
        <v>77</v>
      </c>
      <c r="AV345" s="12" t="s">
        <v>81</v>
      </c>
      <c r="AW345" s="12" t="s">
        <v>30</v>
      </c>
      <c r="AX345" s="12" t="s">
        <v>73</v>
      </c>
      <c r="AY345" s="152" t="s">
        <v>119</v>
      </c>
    </row>
    <row r="346" spans="2:65" s="13" customFormat="1" ht="11.25">
      <c r="B346" s="158"/>
      <c r="D346" s="145" t="s">
        <v>127</v>
      </c>
      <c r="E346" s="159" t="s">
        <v>1</v>
      </c>
      <c r="F346" s="160" t="s">
        <v>133</v>
      </c>
      <c r="H346" s="161">
        <v>982.83799999999997</v>
      </c>
      <c r="I346" s="162"/>
      <c r="L346" s="158"/>
      <c r="M346" s="163"/>
      <c r="T346" s="164"/>
      <c r="AT346" s="159" t="s">
        <v>127</v>
      </c>
      <c r="AU346" s="159" t="s">
        <v>77</v>
      </c>
      <c r="AV346" s="13" t="s">
        <v>125</v>
      </c>
      <c r="AW346" s="13" t="s">
        <v>30</v>
      </c>
      <c r="AX346" s="13" t="s">
        <v>77</v>
      </c>
      <c r="AY346" s="159" t="s">
        <v>119</v>
      </c>
    </row>
    <row r="347" spans="2:65" s="1" customFormat="1" ht="24.2" customHeight="1">
      <c r="B347" s="126"/>
      <c r="C347" s="165" t="s">
        <v>209</v>
      </c>
      <c r="D347" s="165" t="s">
        <v>355</v>
      </c>
      <c r="E347" s="166" t="s">
        <v>356</v>
      </c>
      <c r="F347" s="167" t="s">
        <v>357</v>
      </c>
      <c r="G347" s="168" t="s">
        <v>230</v>
      </c>
      <c r="H347" s="169">
        <v>975.178</v>
      </c>
      <c r="I347" s="170"/>
      <c r="J347" s="171">
        <f>ROUND(I347*H347,2)</f>
        <v>0</v>
      </c>
      <c r="K347" s="167" t="s">
        <v>1</v>
      </c>
      <c r="L347" s="172"/>
      <c r="M347" s="173" t="s">
        <v>1</v>
      </c>
      <c r="N347" s="174" t="s">
        <v>38</v>
      </c>
      <c r="P347" s="136">
        <f>O347*H347</f>
        <v>0</v>
      </c>
      <c r="Q347" s="136">
        <v>0</v>
      </c>
      <c r="R347" s="136">
        <f>Q347*H347</f>
        <v>0</v>
      </c>
      <c r="S347" s="136">
        <v>0</v>
      </c>
      <c r="T347" s="137">
        <f>S347*H347</f>
        <v>0</v>
      </c>
      <c r="AR347" s="138" t="s">
        <v>209</v>
      </c>
      <c r="AT347" s="138" t="s">
        <v>355</v>
      </c>
      <c r="AU347" s="138" t="s">
        <v>77</v>
      </c>
      <c r="AY347" s="16" t="s">
        <v>119</v>
      </c>
      <c r="BE347" s="139">
        <f>IF(N347="základní",J347,0)</f>
        <v>0</v>
      </c>
      <c r="BF347" s="139">
        <f>IF(N347="snížená",J347,0)</f>
        <v>0</v>
      </c>
      <c r="BG347" s="139">
        <f>IF(N347="zákl. přenesená",J347,0)</f>
        <v>0</v>
      </c>
      <c r="BH347" s="139">
        <f>IF(N347="sníž. přenesená",J347,0)</f>
        <v>0</v>
      </c>
      <c r="BI347" s="139">
        <f>IF(N347="nulová",J347,0)</f>
        <v>0</v>
      </c>
      <c r="BJ347" s="16" t="s">
        <v>77</v>
      </c>
      <c r="BK347" s="139">
        <f>ROUND(I347*H347,2)</f>
        <v>0</v>
      </c>
      <c r="BL347" s="16" t="s">
        <v>174</v>
      </c>
      <c r="BM347" s="138" t="s">
        <v>358</v>
      </c>
    </row>
    <row r="348" spans="2:65" s="12" customFormat="1" ht="11.25">
      <c r="B348" s="151"/>
      <c r="D348" s="145" t="s">
        <v>127</v>
      </c>
      <c r="E348" s="152" t="s">
        <v>1</v>
      </c>
      <c r="F348" s="153" t="s">
        <v>359</v>
      </c>
      <c r="H348" s="154">
        <v>975.178</v>
      </c>
      <c r="I348" s="155"/>
      <c r="L348" s="151"/>
      <c r="M348" s="156"/>
      <c r="T348" s="157"/>
      <c r="AT348" s="152" t="s">
        <v>127</v>
      </c>
      <c r="AU348" s="152" t="s">
        <v>77</v>
      </c>
      <c r="AV348" s="12" t="s">
        <v>81</v>
      </c>
      <c r="AW348" s="12" t="s">
        <v>30</v>
      </c>
      <c r="AX348" s="12" t="s">
        <v>73</v>
      </c>
      <c r="AY348" s="152" t="s">
        <v>119</v>
      </c>
    </row>
    <row r="349" spans="2:65" s="13" customFormat="1" ht="11.25">
      <c r="B349" s="158"/>
      <c r="D349" s="145" t="s">
        <v>127</v>
      </c>
      <c r="E349" s="159" t="s">
        <v>1</v>
      </c>
      <c r="F349" s="160" t="s">
        <v>133</v>
      </c>
      <c r="H349" s="161">
        <v>975.178</v>
      </c>
      <c r="I349" s="162"/>
      <c r="L349" s="158"/>
      <c r="M349" s="163"/>
      <c r="T349" s="164"/>
      <c r="AT349" s="159" t="s">
        <v>127</v>
      </c>
      <c r="AU349" s="159" t="s">
        <v>77</v>
      </c>
      <c r="AV349" s="13" t="s">
        <v>125</v>
      </c>
      <c r="AW349" s="13" t="s">
        <v>30</v>
      </c>
      <c r="AX349" s="13" t="s">
        <v>77</v>
      </c>
      <c r="AY349" s="159" t="s">
        <v>119</v>
      </c>
    </row>
    <row r="350" spans="2:65" s="1" customFormat="1" ht="24.2" customHeight="1">
      <c r="B350" s="126"/>
      <c r="C350" s="165" t="s">
        <v>360</v>
      </c>
      <c r="D350" s="165" t="s">
        <v>355</v>
      </c>
      <c r="E350" s="166" t="s">
        <v>361</v>
      </c>
      <c r="F350" s="167" t="s">
        <v>362</v>
      </c>
      <c r="G350" s="168" t="s">
        <v>230</v>
      </c>
      <c r="H350" s="169">
        <v>7.64</v>
      </c>
      <c r="I350" s="170"/>
      <c r="J350" s="171">
        <f>ROUND(I350*H350,2)</f>
        <v>0</v>
      </c>
      <c r="K350" s="167" t="s">
        <v>1</v>
      </c>
      <c r="L350" s="172"/>
      <c r="M350" s="173" t="s">
        <v>1</v>
      </c>
      <c r="N350" s="174" t="s">
        <v>38</v>
      </c>
      <c r="P350" s="136">
        <f>O350*H350</f>
        <v>0</v>
      </c>
      <c r="Q350" s="136">
        <v>0</v>
      </c>
      <c r="R350" s="136">
        <f>Q350*H350</f>
        <v>0</v>
      </c>
      <c r="S350" s="136">
        <v>0</v>
      </c>
      <c r="T350" s="137">
        <f>S350*H350</f>
        <v>0</v>
      </c>
      <c r="AR350" s="138" t="s">
        <v>209</v>
      </c>
      <c r="AT350" s="138" t="s">
        <v>355</v>
      </c>
      <c r="AU350" s="138" t="s">
        <v>77</v>
      </c>
      <c r="AY350" s="16" t="s">
        <v>119</v>
      </c>
      <c r="BE350" s="139">
        <f>IF(N350="základní",J350,0)</f>
        <v>0</v>
      </c>
      <c r="BF350" s="139">
        <f>IF(N350="snížená",J350,0)</f>
        <v>0</v>
      </c>
      <c r="BG350" s="139">
        <f>IF(N350="zákl. přenesená",J350,0)</f>
        <v>0</v>
      </c>
      <c r="BH350" s="139">
        <f>IF(N350="sníž. přenesená",J350,0)</f>
        <v>0</v>
      </c>
      <c r="BI350" s="139">
        <f>IF(N350="nulová",J350,0)</f>
        <v>0</v>
      </c>
      <c r="BJ350" s="16" t="s">
        <v>77</v>
      </c>
      <c r="BK350" s="139">
        <f>ROUND(I350*H350,2)</f>
        <v>0</v>
      </c>
      <c r="BL350" s="16" t="s">
        <v>174</v>
      </c>
      <c r="BM350" s="138" t="s">
        <v>363</v>
      </c>
    </row>
    <row r="351" spans="2:65" s="12" customFormat="1" ht="11.25">
      <c r="B351" s="151"/>
      <c r="D351" s="145" t="s">
        <v>127</v>
      </c>
      <c r="E351" s="152" t="s">
        <v>1</v>
      </c>
      <c r="F351" s="153" t="s">
        <v>364</v>
      </c>
      <c r="H351" s="154">
        <v>7.64</v>
      </c>
      <c r="I351" s="155"/>
      <c r="L351" s="151"/>
      <c r="M351" s="156"/>
      <c r="T351" s="157"/>
      <c r="AT351" s="152" t="s">
        <v>127</v>
      </c>
      <c r="AU351" s="152" t="s">
        <v>77</v>
      </c>
      <c r="AV351" s="12" t="s">
        <v>81</v>
      </c>
      <c r="AW351" s="12" t="s">
        <v>30</v>
      </c>
      <c r="AX351" s="12" t="s">
        <v>73</v>
      </c>
      <c r="AY351" s="152" t="s">
        <v>119</v>
      </c>
    </row>
    <row r="352" spans="2:65" s="13" customFormat="1" ht="11.25">
      <c r="B352" s="158"/>
      <c r="D352" s="145" t="s">
        <v>127</v>
      </c>
      <c r="E352" s="159" t="s">
        <v>1</v>
      </c>
      <c r="F352" s="160" t="s">
        <v>133</v>
      </c>
      <c r="H352" s="161">
        <v>7.64</v>
      </c>
      <c r="I352" s="162"/>
      <c r="L352" s="158"/>
      <c r="M352" s="163"/>
      <c r="T352" s="164"/>
      <c r="AT352" s="159" t="s">
        <v>127</v>
      </c>
      <c r="AU352" s="159" t="s">
        <v>77</v>
      </c>
      <c r="AV352" s="13" t="s">
        <v>125</v>
      </c>
      <c r="AW352" s="13" t="s">
        <v>30</v>
      </c>
      <c r="AX352" s="13" t="s">
        <v>77</v>
      </c>
      <c r="AY352" s="159" t="s">
        <v>119</v>
      </c>
    </row>
    <row r="353" spans="2:65" s="1" customFormat="1" ht="24.2" customHeight="1">
      <c r="B353" s="126"/>
      <c r="C353" s="127" t="s">
        <v>213</v>
      </c>
      <c r="D353" s="127" t="s">
        <v>120</v>
      </c>
      <c r="E353" s="128" t="s">
        <v>365</v>
      </c>
      <c r="F353" s="129" t="s">
        <v>366</v>
      </c>
      <c r="G353" s="130" t="s">
        <v>230</v>
      </c>
      <c r="H353" s="131">
        <v>1536.885</v>
      </c>
      <c r="I353" s="132"/>
      <c r="J353" s="133">
        <f>ROUND(I353*H353,2)</f>
        <v>0</v>
      </c>
      <c r="K353" s="129" t="s">
        <v>124</v>
      </c>
      <c r="L353" s="31"/>
      <c r="M353" s="134" t="s">
        <v>1</v>
      </c>
      <c r="N353" s="135" t="s">
        <v>38</v>
      </c>
      <c r="P353" s="136">
        <f>O353*H353</f>
        <v>0</v>
      </c>
      <c r="Q353" s="136">
        <v>0</v>
      </c>
      <c r="R353" s="136">
        <f>Q353*H353</f>
        <v>0</v>
      </c>
      <c r="S353" s="136">
        <v>0</v>
      </c>
      <c r="T353" s="137">
        <f>S353*H353</f>
        <v>0</v>
      </c>
      <c r="AR353" s="138" t="s">
        <v>174</v>
      </c>
      <c r="AT353" s="138" t="s">
        <v>120</v>
      </c>
      <c r="AU353" s="138" t="s">
        <v>77</v>
      </c>
      <c r="AY353" s="16" t="s">
        <v>119</v>
      </c>
      <c r="BE353" s="139">
        <f>IF(N353="základní",J353,0)</f>
        <v>0</v>
      </c>
      <c r="BF353" s="139">
        <f>IF(N353="snížená",J353,0)</f>
        <v>0</v>
      </c>
      <c r="BG353" s="139">
        <f>IF(N353="zákl. přenesená",J353,0)</f>
        <v>0</v>
      </c>
      <c r="BH353" s="139">
        <f>IF(N353="sníž. přenesená",J353,0)</f>
        <v>0</v>
      </c>
      <c r="BI353" s="139">
        <f>IF(N353="nulová",J353,0)</f>
        <v>0</v>
      </c>
      <c r="BJ353" s="16" t="s">
        <v>77</v>
      </c>
      <c r="BK353" s="139">
        <f>ROUND(I353*H353,2)</f>
        <v>0</v>
      </c>
      <c r="BL353" s="16" t="s">
        <v>174</v>
      </c>
      <c r="BM353" s="138" t="s">
        <v>367</v>
      </c>
    </row>
    <row r="354" spans="2:65" s="1" customFormat="1" ht="11.25">
      <c r="B354" s="31"/>
      <c r="D354" s="140"/>
      <c r="F354" s="141"/>
      <c r="I354" s="142"/>
      <c r="L354" s="31"/>
      <c r="M354" s="143"/>
      <c r="T354" s="55"/>
      <c r="AT354" s="16" t="s">
        <v>126</v>
      </c>
      <c r="AU354" s="16" t="s">
        <v>77</v>
      </c>
    </row>
    <row r="355" spans="2:65" s="1" customFormat="1" ht="24.2" customHeight="1">
      <c r="B355" s="126"/>
      <c r="C355" s="165" t="s">
        <v>368</v>
      </c>
      <c r="D355" s="165" t="s">
        <v>355</v>
      </c>
      <c r="E355" s="166" t="s">
        <v>369</v>
      </c>
      <c r="F355" s="167" t="s">
        <v>370</v>
      </c>
      <c r="G355" s="168" t="s">
        <v>230</v>
      </c>
      <c r="H355" s="169">
        <v>166.74</v>
      </c>
      <c r="I355" s="170"/>
      <c r="J355" s="171">
        <f>ROUND(I355*H355,2)</f>
        <v>0</v>
      </c>
      <c r="K355" s="167" t="s">
        <v>1</v>
      </c>
      <c r="L355" s="172"/>
      <c r="M355" s="173" t="s">
        <v>1</v>
      </c>
      <c r="N355" s="174" t="s">
        <v>38</v>
      </c>
      <c r="P355" s="136">
        <f>O355*H355</f>
        <v>0</v>
      </c>
      <c r="Q355" s="136">
        <v>0</v>
      </c>
      <c r="R355" s="136">
        <f>Q355*H355</f>
        <v>0</v>
      </c>
      <c r="S355" s="136">
        <v>0</v>
      </c>
      <c r="T355" s="137">
        <f>S355*H355</f>
        <v>0</v>
      </c>
      <c r="AR355" s="138" t="s">
        <v>209</v>
      </c>
      <c r="AT355" s="138" t="s">
        <v>355</v>
      </c>
      <c r="AU355" s="138" t="s">
        <v>77</v>
      </c>
      <c r="AY355" s="16" t="s">
        <v>119</v>
      </c>
      <c r="BE355" s="139">
        <f>IF(N355="základní",J355,0)</f>
        <v>0</v>
      </c>
      <c r="BF355" s="139">
        <f>IF(N355="snížená",J355,0)</f>
        <v>0</v>
      </c>
      <c r="BG355" s="139">
        <f>IF(N355="zákl. přenesená",J355,0)</f>
        <v>0</v>
      </c>
      <c r="BH355" s="139">
        <f>IF(N355="sníž. přenesená",J355,0)</f>
        <v>0</v>
      </c>
      <c r="BI355" s="139">
        <f>IF(N355="nulová",J355,0)</f>
        <v>0</v>
      </c>
      <c r="BJ355" s="16" t="s">
        <v>77</v>
      </c>
      <c r="BK355" s="139">
        <f>ROUND(I355*H355,2)</f>
        <v>0</v>
      </c>
      <c r="BL355" s="16" t="s">
        <v>174</v>
      </c>
      <c r="BM355" s="138" t="s">
        <v>371</v>
      </c>
    </row>
    <row r="356" spans="2:65" s="12" customFormat="1" ht="11.25">
      <c r="B356" s="151"/>
      <c r="D356" s="145" t="s">
        <v>127</v>
      </c>
      <c r="E356" s="152" t="s">
        <v>1</v>
      </c>
      <c r="F356" s="153" t="s">
        <v>372</v>
      </c>
      <c r="H356" s="154">
        <v>166.74</v>
      </c>
      <c r="I356" s="155"/>
      <c r="L356" s="151"/>
      <c r="M356" s="156"/>
      <c r="T356" s="157"/>
      <c r="AT356" s="152" t="s">
        <v>127</v>
      </c>
      <c r="AU356" s="152" t="s">
        <v>77</v>
      </c>
      <c r="AV356" s="12" t="s">
        <v>81</v>
      </c>
      <c r="AW356" s="12" t="s">
        <v>30</v>
      </c>
      <c r="AX356" s="12" t="s">
        <v>73</v>
      </c>
      <c r="AY356" s="152" t="s">
        <v>119</v>
      </c>
    </row>
    <row r="357" spans="2:65" s="13" customFormat="1" ht="11.25">
      <c r="B357" s="158"/>
      <c r="D357" s="145" t="s">
        <v>127</v>
      </c>
      <c r="E357" s="159" t="s">
        <v>1</v>
      </c>
      <c r="F357" s="160" t="s">
        <v>133</v>
      </c>
      <c r="H357" s="161">
        <v>166.74</v>
      </c>
      <c r="I357" s="162"/>
      <c r="L357" s="158"/>
      <c r="M357" s="163"/>
      <c r="T357" s="164"/>
      <c r="AT357" s="159" t="s">
        <v>127</v>
      </c>
      <c r="AU357" s="159" t="s">
        <v>77</v>
      </c>
      <c r="AV357" s="13" t="s">
        <v>125</v>
      </c>
      <c r="AW357" s="13" t="s">
        <v>30</v>
      </c>
      <c r="AX357" s="13" t="s">
        <v>77</v>
      </c>
      <c r="AY357" s="159" t="s">
        <v>119</v>
      </c>
    </row>
    <row r="358" spans="2:65" s="1" customFormat="1" ht="24.2" customHeight="1">
      <c r="B358" s="126"/>
      <c r="C358" s="165" t="s">
        <v>220</v>
      </c>
      <c r="D358" s="165" t="s">
        <v>355</v>
      </c>
      <c r="E358" s="166" t="s">
        <v>373</v>
      </c>
      <c r="F358" s="167" t="s">
        <v>374</v>
      </c>
      <c r="G358" s="168" t="s">
        <v>230</v>
      </c>
      <c r="H358" s="169">
        <v>582.08500000000004</v>
      </c>
      <c r="I358" s="170"/>
      <c r="J358" s="171">
        <f>ROUND(I358*H358,2)</f>
        <v>0</v>
      </c>
      <c r="K358" s="167" t="s">
        <v>1</v>
      </c>
      <c r="L358" s="172"/>
      <c r="M358" s="173" t="s">
        <v>1</v>
      </c>
      <c r="N358" s="174" t="s">
        <v>38</v>
      </c>
      <c r="P358" s="136">
        <f>O358*H358</f>
        <v>0</v>
      </c>
      <c r="Q358" s="136">
        <v>0</v>
      </c>
      <c r="R358" s="136">
        <f>Q358*H358</f>
        <v>0</v>
      </c>
      <c r="S358" s="136">
        <v>0</v>
      </c>
      <c r="T358" s="137">
        <f>S358*H358</f>
        <v>0</v>
      </c>
      <c r="AR358" s="138" t="s">
        <v>209</v>
      </c>
      <c r="AT358" s="138" t="s">
        <v>355</v>
      </c>
      <c r="AU358" s="138" t="s">
        <v>77</v>
      </c>
      <c r="AY358" s="16" t="s">
        <v>119</v>
      </c>
      <c r="BE358" s="139">
        <f>IF(N358="základní",J358,0)</f>
        <v>0</v>
      </c>
      <c r="BF358" s="139">
        <f>IF(N358="snížená",J358,0)</f>
        <v>0</v>
      </c>
      <c r="BG358" s="139">
        <f>IF(N358="zákl. přenesená",J358,0)</f>
        <v>0</v>
      </c>
      <c r="BH358" s="139">
        <f>IF(N358="sníž. přenesená",J358,0)</f>
        <v>0</v>
      </c>
      <c r="BI358" s="139">
        <f>IF(N358="nulová",J358,0)</f>
        <v>0</v>
      </c>
      <c r="BJ358" s="16" t="s">
        <v>77</v>
      </c>
      <c r="BK358" s="139">
        <f>ROUND(I358*H358,2)</f>
        <v>0</v>
      </c>
      <c r="BL358" s="16" t="s">
        <v>174</v>
      </c>
      <c r="BM358" s="138" t="s">
        <v>375</v>
      </c>
    </row>
    <row r="359" spans="2:65" s="12" customFormat="1" ht="11.25">
      <c r="B359" s="151"/>
      <c r="D359" s="145" t="s">
        <v>127</v>
      </c>
      <c r="E359" s="152" t="s">
        <v>1</v>
      </c>
      <c r="F359" s="153" t="s">
        <v>376</v>
      </c>
      <c r="H359" s="154">
        <v>582.08500000000004</v>
      </c>
      <c r="I359" s="155"/>
      <c r="L359" s="151"/>
      <c r="M359" s="156"/>
      <c r="T359" s="157"/>
      <c r="AT359" s="152" t="s">
        <v>127</v>
      </c>
      <c r="AU359" s="152" t="s">
        <v>77</v>
      </c>
      <c r="AV359" s="12" t="s">
        <v>81</v>
      </c>
      <c r="AW359" s="12" t="s">
        <v>30</v>
      </c>
      <c r="AX359" s="12" t="s">
        <v>73</v>
      </c>
      <c r="AY359" s="152" t="s">
        <v>119</v>
      </c>
    </row>
    <row r="360" spans="2:65" s="13" customFormat="1" ht="11.25">
      <c r="B360" s="158"/>
      <c r="D360" s="145" t="s">
        <v>127</v>
      </c>
      <c r="E360" s="159" t="s">
        <v>1</v>
      </c>
      <c r="F360" s="160" t="s">
        <v>133</v>
      </c>
      <c r="H360" s="161">
        <v>582.08500000000004</v>
      </c>
      <c r="I360" s="162"/>
      <c r="L360" s="158"/>
      <c r="M360" s="163"/>
      <c r="T360" s="164"/>
      <c r="AT360" s="159" t="s">
        <v>127</v>
      </c>
      <c r="AU360" s="159" t="s">
        <v>77</v>
      </c>
      <c r="AV360" s="13" t="s">
        <v>125</v>
      </c>
      <c r="AW360" s="13" t="s">
        <v>30</v>
      </c>
      <c r="AX360" s="13" t="s">
        <v>77</v>
      </c>
      <c r="AY360" s="159" t="s">
        <v>119</v>
      </c>
    </row>
    <row r="361" spans="2:65" s="1" customFormat="1" ht="24.2" customHeight="1">
      <c r="B361" s="126"/>
      <c r="C361" s="165" t="s">
        <v>377</v>
      </c>
      <c r="D361" s="165" t="s">
        <v>355</v>
      </c>
      <c r="E361" s="166" t="s">
        <v>378</v>
      </c>
      <c r="F361" s="167" t="s">
        <v>379</v>
      </c>
      <c r="G361" s="168" t="s">
        <v>230</v>
      </c>
      <c r="H361" s="169">
        <v>123.69</v>
      </c>
      <c r="I361" s="170"/>
      <c r="J361" s="171">
        <f>ROUND(I361*H361,2)</f>
        <v>0</v>
      </c>
      <c r="K361" s="167" t="s">
        <v>1</v>
      </c>
      <c r="L361" s="172"/>
      <c r="M361" s="173" t="s">
        <v>1</v>
      </c>
      <c r="N361" s="174" t="s">
        <v>38</v>
      </c>
      <c r="P361" s="136">
        <f>O361*H361</f>
        <v>0</v>
      </c>
      <c r="Q361" s="136">
        <v>0</v>
      </c>
      <c r="R361" s="136">
        <f>Q361*H361</f>
        <v>0</v>
      </c>
      <c r="S361" s="136">
        <v>0</v>
      </c>
      <c r="T361" s="137">
        <f>S361*H361</f>
        <v>0</v>
      </c>
      <c r="AR361" s="138" t="s">
        <v>209</v>
      </c>
      <c r="AT361" s="138" t="s">
        <v>355</v>
      </c>
      <c r="AU361" s="138" t="s">
        <v>77</v>
      </c>
      <c r="AY361" s="16" t="s">
        <v>119</v>
      </c>
      <c r="BE361" s="139">
        <f>IF(N361="základní",J361,0)</f>
        <v>0</v>
      </c>
      <c r="BF361" s="139">
        <f>IF(N361="snížená",J361,0)</f>
        <v>0</v>
      </c>
      <c r="BG361" s="139">
        <f>IF(N361="zákl. přenesená",J361,0)</f>
        <v>0</v>
      </c>
      <c r="BH361" s="139">
        <f>IF(N361="sníž. přenesená",J361,0)</f>
        <v>0</v>
      </c>
      <c r="BI361" s="139">
        <f>IF(N361="nulová",J361,0)</f>
        <v>0</v>
      </c>
      <c r="BJ361" s="16" t="s">
        <v>77</v>
      </c>
      <c r="BK361" s="139">
        <f>ROUND(I361*H361,2)</f>
        <v>0</v>
      </c>
      <c r="BL361" s="16" t="s">
        <v>174</v>
      </c>
      <c r="BM361" s="138" t="s">
        <v>380</v>
      </c>
    </row>
    <row r="362" spans="2:65" s="12" customFormat="1" ht="11.25">
      <c r="B362" s="151"/>
      <c r="D362" s="145" t="s">
        <v>127</v>
      </c>
      <c r="E362" s="152" t="s">
        <v>1</v>
      </c>
      <c r="F362" s="153" t="s">
        <v>381</v>
      </c>
      <c r="H362" s="154">
        <v>123.69</v>
      </c>
      <c r="I362" s="155"/>
      <c r="L362" s="151"/>
      <c r="M362" s="156"/>
      <c r="T362" s="157"/>
      <c r="AT362" s="152" t="s">
        <v>127</v>
      </c>
      <c r="AU362" s="152" t="s">
        <v>77</v>
      </c>
      <c r="AV362" s="12" t="s">
        <v>81</v>
      </c>
      <c r="AW362" s="12" t="s">
        <v>30</v>
      </c>
      <c r="AX362" s="12" t="s">
        <v>73</v>
      </c>
      <c r="AY362" s="152" t="s">
        <v>119</v>
      </c>
    </row>
    <row r="363" spans="2:65" s="13" customFormat="1" ht="11.25">
      <c r="B363" s="158"/>
      <c r="D363" s="145" t="s">
        <v>127</v>
      </c>
      <c r="E363" s="159" t="s">
        <v>1</v>
      </c>
      <c r="F363" s="160" t="s">
        <v>133</v>
      </c>
      <c r="H363" s="161">
        <v>123.69</v>
      </c>
      <c r="I363" s="162"/>
      <c r="L363" s="158"/>
      <c r="M363" s="163"/>
      <c r="T363" s="164"/>
      <c r="AT363" s="159" t="s">
        <v>127</v>
      </c>
      <c r="AU363" s="159" t="s">
        <v>77</v>
      </c>
      <c r="AV363" s="13" t="s">
        <v>125</v>
      </c>
      <c r="AW363" s="13" t="s">
        <v>30</v>
      </c>
      <c r="AX363" s="13" t="s">
        <v>77</v>
      </c>
      <c r="AY363" s="159" t="s">
        <v>119</v>
      </c>
    </row>
    <row r="364" spans="2:65" s="1" customFormat="1" ht="16.5" customHeight="1">
      <c r="B364" s="126"/>
      <c r="C364" s="165" t="s">
        <v>231</v>
      </c>
      <c r="D364" s="165" t="s">
        <v>355</v>
      </c>
      <c r="E364" s="166" t="s">
        <v>382</v>
      </c>
      <c r="F364" s="167" t="s">
        <v>383</v>
      </c>
      <c r="G364" s="168" t="s">
        <v>230</v>
      </c>
      <c r="H364" s="169">
        <v>609</v>
      </c>
      <c r="I364" s="170"/>
      <c r="J364" s="171">
        <f>ROUND(I364*H364,2)</f>
        <v>0</v>
      </c>
      <c r="K364" s="167" t="s">
        <v>1</v>
      </c>
      <c r="L364" s="172"/>
      <c r="M364" s="173" t="s">
        <v>1</v>
      </c>
      <c r="N364" s="174" t="s">
        <v>38</v>
      </c>
      <c r="P364" s="136">
        <f>O364*H364</f>
        <v>0</v>
      </c>
      <c r="Q364" s="136">
        <v>0</v>
      </c>
      <c r="R364" s="136">
        <f>Q364*H364</f>
        <v>0</v>
      </c>
      <c r="S364" s="136">
        <v>0</v>
      </c>
      <c r="T364" s="137">
        <f>S364*H364</f>
        <v>0</v>
      </c>
      <c r="AR364" s="138" t="s">
        <v>209</v>
      </c>
      <c r="AT364" s="138" t="s">
        <v>355</v>
      </c>
      <c r="AU364" s="138" t="s">
        <v>77</v>
      </c>
      <c r="AY364" s="16" t="s">
        <v>119</v>
      </c>
      <c r="BE364" s="139">
        <f>IF(N364="základní",J364,0)</f>
        <v>0</v>
      </c>
      <c r="BF364" s="139">
        <f>IF(N364="snížená",J364,0)</f>
        <v>0</v>
      </c>
      <c r="BG364" s="139">
        <f>IF(N364="zákl. přenesená",J364,0)</f>
        <v>0</v>
      </c>
      <c r="BH364" s="139">
        <f>IF(N364="sníž. přenesená",J364,0)</f>
        <v>0</v>
      </c>
      <c r="BI364" s="139">
        <f>IF(N364="nulová",J364,0)</f>
        <v>0</v>
      </c>
      <c r="BJ364" s="16" t="s">
        <v>77</v>
      </c>
      <c r="BK364" s="139">
        <f>ROUND(I364*H364,2)</f>
        <v>0</v>
      </c>
      <c r="BL364" s="16" t="s">
        <v>174</v>
      </c>
      <c r="BM364" s="138" t="s">
        <v>384</v>
      </c>
    </row>
    <row r="365" spans="2:65" s="12" customFormat="1" ht="11.25">
      <c r="B365" s="151"/>
      <c r="D365" s="145" t="s">
        <v>127</v>
      </c>
      <c r="E365" s="152" t="s">
        <v>1</v>
      </c>
      <c r="F365" s="153" t="s">
        <v>385</v>
      </c>
      <c r="H365" s="154">
        <v>609</v>
      </c>
      <c r="I365" s="155"/>
      <c r="L365" s="151"/>
      <c r="M365" s="156"/>
      <c r="T365" s="157"/>
      <c r="AT365" s="152" t="s">
        <v>127</v>
      </c>
      <c r="AU365" s="152" t="s">
        <v>77</v>
      </c>
      <c r="AV365" s="12" t="s">
        <v>81</v>
      </c>
      <c r="AW365" s="12" t="s">
        <v>30</v>
      </c>
      <c r="AX365" s="12" t="s">
        <v>73</v>
      </c>
      <c r="AY365" s="152" t="s">
        <v>119</v>
      </c>
    </row>
    <row r="366" spans="2:65" s="13" customFormat="1" ht="11.25">
      <c r="B366" s="158"/>
      <c r="D366" s="145" t="s">
        <v>127</v>
      </c>
      <c r="E366" s="159" t="s">
        <v>1</v>
      </c>
      <c r="F366" s="160" t="s">
        <v>133</v>
      </c>
      <c r="H366" s="161">
        <v>609</v>
      </c>
      <c r="I366" s="162"/>
      <c r="L366" s="158"/>
      <c r="M366" s="163"/>
      <c r="T366" s="164"/>
      <c r="AT366" s="159" t="s">
        <v>127</v>
      </c>
      <c r="AU366" s="159" t="s">
        <v>77</v>
      </c>
      <c r="AV366" s="13" t="s">
        <v>125</v>
      </c>
      <c r="AW366" s="13" t="s">
        <v>30</v>
      </c>
      <c r="AX366" s="13" t="s">
        <v>77</v>
      </c>
      <c r="AY366" s="159" t="s">
        <v>119</v>
      </c>
    </row>
    <row r="367" spans="2:65" s="1" customFormat="1" ht="16.5" customHeight="1">
      <c r="B367" s="126"/>
      <c r="C367" s="165" t="s">
        <v>386</v>
      </c>
      <c r="D367" s="165" t="s">
        <v>355</v>
      </c>
      <c r="E367" s="166" t="s">
        <v>387</v>
      </c>
      <c r="F367" s="167" t="s">
        <v>388</v>
      </c>
      <c r="G367" s="168" t="s">
        <v>230</v>
      </c>
      <c r="H367" s="169">
        <v>7.06</v>
      </c>
      <c r="I367" s="170"/>
      <c r="J367" s="171">
        <f>ROUND(I367*H367,2)</f>
        <v>0</v>
      </c>
      <c r="K367" s="167" t="s">
        <v>1</v>
      </c>
      <c r="L367" s="172"/>
      <c r="M367" s="173" t="s">
        <v>1</v>
      </c>
      <c r="N367" s="174" t="s">
        <v>38</v>
      </c>
      <c r="P367" s="136">
        <f>O367*H367</f>
        <v>0</v>
      </c>
      <c r="Q367" s="136">
        <v>0</v>
      </c>
      <c r="R367" s="136">
        <f>Q367*H367</f>
        <v>0</v>
      </c>
      <c r="S367" s="136">
        <v>0</v>
      </c>
      <c r="T367" s="137">
        <f>S367*H367</f>
        <v>0</v>
      </c>
      <c r="AR367" s="138" t="s">
        <v>209</v>
      </c>
      <c r="AT367" s="138" t="s">
        <v>355</v>
      </c>
      <c r="AU367" s="138" t="s">
        <v>77</v>
      </c>
      <c r="AY367" s="16" t="s">
        <v>119</v>
      </c>
      <c r="BE367" s="139">
        <f>IF(N367="základní",J367,0)</f>
        <v>0</v>
      </c>
      <c r="BF367" s="139">
        <f>IF(N367="snížená",J367,0)</f>
        <v>0</v>
      </c>
      <c r="BG367" s="139">
        <f>IF(N367="zákl. přenesená",J367,0)</f>
        <v>0</v>
      </c>
      <c r="BH367" s="139">
        <f>IF(N367="sníž. přenesená",J367,0)</f>
        <v>0</v>
      </c>
      <c r="BI367" s="139">
        <f>IF(N367="nulová",J367,0)</f>
        <v>0</v>
      </c>
      <c r="BJ367" s="16" t="s">
        <v>77</v>
      </c>
      <c r="BK367" s="139">
        <f>ROUND(I367*H367,2)</f>
        <v>0</v>
      </c>
      <c r="BL367" s="16" t="s">
        <v>174</v>
      </c>
      <c r="BM367" s="138" t="s">
        <v>389</v>
      </c>
    </row>
    <row r="368" spans="2:65" s="12" customFormat="1" ht="11.25">
      <c r="B368" s="151"/>
      <c r="D368" s="145" t="s">
        <v>127</v>
      </c>
      <c r="E368" s="152" t="s">
        <v>1</v>
      </c>
      <c r="F368" s="153" t="s">
        <v>390</v>
      </c>
      <c r="H368" s="154">
        <v>7.06</v>
      </c>
      <c r="I368" s="155"/>
      <c r="L368" s="151"/>
      <c r="M368" s="156"/>
      <c r="T368" s="157"/>
      <c r="AT368" s="152" t="s">
        <v>127</v>
      </c>
      <c r="AU368" s="152" t="s">
        <v>77</v>
      </c>
      <c r="AV368" s="12" t="s">
        <v>81</v>
      </c>
      <c r="AW368" s="12" t="s">
        <v>30</v>
      </c>
      <c r="AX368" s="12" t="s">
        <v>73</v>
      </c>
      <c r="AY368" s="152" t="s">
        <v>119</v>
      </c>
    </row>
    <row r="369" spans="2:65" s="13" customFormat="1" ht="11.25">
      <c r="B369" s="158"/>
      <c r="D369" s="145" t="s">
        <v>127</v>
      </c>
      <c r="E369" s="159" t="s">
        <v>1</v>
      </c>
      <c r="F369" s="160" t="s">
        <v>133</v>
      </c>
      <c r="H369" s="161">
        <v>7.06</v>
      </c>
      <c r="I369" s="162"/>
      <c r="L369" s="158"/>
      <c r="M369" s="163"/>
      <c r="T369" s="164"/>
      <c r="AT369" s="159" t="s">
        <v>127</v>
      </c>
      <c r="AU369" s="159" t="s">
        <v>77</v>
      </c>
      <c r="AV369" s="13" t="s">
        <v>125</v>
      </c>
      <c r="AW369" s="13" t="s">
        <v>30</v>
      </c>
      <c r="AX369" s="13" t="s">
        <v>77</v>
      </c>
      <c r="AY369" s="159" t="s">
        <v>119</v>
      </c>
    </row>
    <row r="370" spans="2:65" s="1" customFormat="1" ht="24.2" customHeight="1">
      <c r="B370" s="126"/>
      <c r="C370" s="165" t="s">
        <v>241</v>
      </c>
      <c r="D370" s="165" t="s">
        <v>355</v>
      </c>
      <c r="E370" s="166" t="s">
        <v>391</v>
      </c>
      <c r="F370" s="167" t="s">
        <v>392</v>
      </c>
      <c r="G370" s="168" t="s">
        <v>230</v>
      </c>
      <c r="H370" s="169">
        <v>41.83</v>
      </c>
      <c r="I370" s="170"/>
      <c r="J370" s="171">
        <f>ROUND(I370*H370,2)</f>
        <v>0</v>
      </c>
      <c r="K370" s="167" t="s">
        <v>1</v>
      </c>
      <c r="L370" s="172"/>
      <c r="M370" s="173" t="s">
        <v>1</v>
      </c>
      <c r="N370" s="174" t="s">
        <v>38</v>
      </c>
      <c r="P370" s="136">
        <f>O370*H370</f>
        <v>0</v>
      </c>
      <c r="Q370" s="136">
        <v>0</v>
      </c>
      <c r="R370" s="136">
        <f>Q370*H370</f>
        <v>0</v>
      </c>
      <c r="S370" s="136">
        <v>0</v>
      </c>
      <c r="T370" s="137">
        <f>S370*H370</f>
        <v>0</v>
      </c>
      <c r="AR370" s="138" t="s">
        <v>209</v>
      </c>
      <c r="AT370" s="138" t="s">
        <v>355</v>
      </c>
      <c r="AU370" s="138" t="s">
        <v>77</v>
      </c>
      <c r="AY370" s="16" t="s">
        <v>119</v>
      </c>
      <c r="BE370" s="139">
        <f>IF(N370="základní",J370,0)</f>
        <v>0</v>
      </c>
      <c r="BF370" s="139">
        <f>IF(N370="snížená",J370,0)</f>
        <v>0</v>
      </c>
      <c r="BG370" s="139">
        <f>IF(N370="zákl. přenesená",J370,0)</f>
        <v>0</v>
      </c>
      <c r="BH370" s="139">
        <f>IF(N370="sníž. přenesená",J370,0)</f>
        <v>0</v>
      </c>
      <c r="BI370" s="139">
        <f>IF(N370="nulová",J370,0)</f>
        <v>0</v>
      </c>
      <c r="BJ370" s="16" t="s">
        <v>77</v>
      </c>
      <c r="BK370" s="139">
        <f>ROUND(I370*H370,2)</f>
        <v>0</v>
      </c>
      <c r="BL370" s="16" t="s">
        <v>174</v>
      </c>
      <c r="BM370" s="138" t="s">
        <v>393</v>
      </c>
    </row>
    <row r="371" spans="2:65" s="12" customFormat="1" ht="11.25">
      <c r="B371" s="151"/>
      <c r="D371" s="145" t="s">
        <v>127</v>
      </c>
      <c r="E371" s="152" t="s">
        <v>1</v>
      </c>
      <c r="F371" s="153" t="s">
        <v>394</v>
      </c>
      <c r="H371" s="154">
        <v>41.83</v>
      </c>
      <c r="I371" s="155"/>
      <c r="L371" s="151"/>
      <c r="M371" s="156"/>
      <c r="T371" s="157"/>
      <c r="AT371" s="152" t="s">
        <v>127</v>
      </c>
      <c r="AU371" s="152" t="s">
        <v>77</v>
      </c>
      <c r="AV371" s="12" t="s">
        <v>81</v>
      </c>
      <c r="AW371" s="12" t="s">
        <v>30</v>
      </c>
      <c r="AX371" s="12" t="s">
        <v>73</v>
      </c>
      <c r="AY371" s="152" t="s">
        <v>119</v>
      </c>
    </row>
    <row r="372" spans="2:65" s="13" customFormat="1" ht="11.25">
      <c r="B372" s="158"/>
      <c r="D372" s="145" t="s">
        <v>127</v>
      </c>
      <c r="E372" s="159" t="s">
        <v>1</v>
      </c>
      <c r="F372" s="160" t="s">
        <v>133</v>
      </c>
      <c r="H372" s="161">
        <v>41.83</v>
      </c>
      <c r="I372" s="162"/>
      <c r="L372" s="158"/>
      <c r="M372" s="163"/>
      <c r="T372" s="164"/>
      <c r="AT372" s="159" t="s">
        <v>127</v>
      </c>
      <c r="AU372" s="159" t="s">
        <v>77</v>
      </c>
      <c r="AV372" s="13" t="s">
        <v>125</v>
      </c>
      <c r="AW372" s="13" t="s">
        <v>30</v>
      </c>
      <c r="AX372" s="13" t="s">
        <v>77</v>
      </c>
      <c r="AY372" s="159" t="s">
        <v>119</v>
      </c>
    </row>
    <row r="373" spans="2:65" s="1" customFormat="1" ht="24.2" customHeight="1">
      <c r="B373" s="126"/>
      <c r="C373" s="165" t="s">
        <v>395</v>
      </c>
      <c r="D373" s="165" t="s">
        <v>355</v>
      </c>
      <c r="E373" s="166" t="s">
        <v>396</v>
      </c>
      <c r="F373" s="167" t="s">
        <v>397</v>
      </c>
      <c r="G373" s="168" t="s">
        <v>230</v>
      </c>
      <c r="H373" s="169">
        <v>6.48</v>
      </c>
      <c r="I373" s="170"/>
      <c r="J373" s="171">
        <f>ROUND(I373*H373,2)</f>
        <v>0</v>
      </c>
      <c r="K373" s="167" t="s">
        <v>1</v>
      </c>
      <c r="L373" s="172"/>
      <c r="M373" s="173" t="s">
        <v>1</v>
      </c>
      <c r="N373" s="174" t="s">
        <v>38</v>
      </c>
      <c r="P373" s="136">
        <f>O373*H373</f>
        <v>0</v>
      </c>
      <c r="Q373" s="136">
        <v>0</v>
      </c>
      <c r="R373" s="136">
        <f>Q373*H373</f>
        <v>0</v>
      </c>
      <c r="S373" s="136">
        <v>0</v>
      </c>
      <c r="T373" s="137">
        <f>S373*H373</f>
        <v>0</v>
      </c>
      <c r="AR373" s="138" t="s">
        <v>209</v>
      </c>
      <c r="AT373" s="138" t="s">
        <v>355</v>
      </c>
      <c r="AU373" s="138" t="s">
        <v>77</v>
      </c>
      <c r="AY373" s="16" t="s">
        <v>119</v>
      </c>
      <c r="BE373" s="139">
        <f>IF(N373="základní",J373,0)</f>
        <v>0</v>
      </c>
      <c r="BF373" s="139">
        <f>IF(N373="snížená",J373,0)</f>
        <v>0</v>
      </c>
      <c r="BG373" s="139">
        <f>IF(N373="zákl. přenesená",J373,0)</f>
        <v>0</v>
      </c>
      <c r="BH373" s="139">
        <f>IF(N373="sníž. přenesená",J373,0)</f>
        <v>0</v>
      </c>
      <c r="BI373" s="139">
        <f>IF(N373="nulová",J373,0)</f>
        <v>0</v>
      </c>
      <c r="BJ373" s="16" t="s">
        <v>77</v>
      </c>
      <c r="BK373" s="139">
        <f>ROUND(I373*H373,2)</f>
        <v>0</v>
      </c>
      <c r="BL373" s="16" t="s">
        <v>174</v>
      </c>
      <c r="BM373" s="138" t="s">
        <v>398</v>
      </c>
    </row>
    <row r="374" spans="2:65" s="12" customFormat="1" ht="11.25">
      <c r="B374" s="151"/>
      <c r="D374" s="145" t="s">
        <v>127</v>
      </c>
      <c r="E374" s="152" t="s">
        <v>1</v>
      </c>
      <c r="F374" s="153" t="s">
        <v>399</v>
      </c>
      <c r="H374" s="154">
        <v>6.48</v>
      </c>
      <c r="I374" s="155"/>
      <c r="L374" s="151"/>
      <c r="M374" s="156"/>
      <c r="T374" s="157"/>
      <c r="AT374" s="152" t="s">
        <v>127</v>
      </c>
      <c r="AU374" s="152" t="s">
        <v>77</v>
      </c>
      <c r="AV374" s="12" t="s">
        <v>81</v>
      </c>
      <c r="AW374" s="12" t="s">
        <v>30</v>
      </c>
      <c r="AX374" s="12" t="s">
        <v>73</v>
      </c>
      <c r="AY374" s="152" t="s">
        <v>119</v>
      </c>
    </row>
    <row r="375" spans="2:65" s="13" customFormat="1" ht="11.25">
      <c r="B375" s="158"/>
      <c r="D375" s="145" t="s">
        <v>127</v>
      </c>
      <c r="E375" s="159" t="s">
        <v>1</v>
      </c>
      <c r="F375" s="160" t="s">
        <v>133</v>
      </c>
      <c r="H375" s="161">
        <v>6.48</v>
      </c>
      <c r="I375" s="162"/>
      <c r="L375" s="158"/>
      <c r="M375" s="163"/>
      <c r="T375" s="164"/>
      <c r="AT375" s="159" t="s">
        <v>127</v>
      </c>
      <c r="AU375" s="159" t="s">
        <v>77</v>
      </c>
      <c r="AV375" s="13" t="s">
        <v>125</v>
      </c>
      <c r="AW375" s="13" t="s">
        <v>30</v>
      </c>
      <c r="AX375" s="13" t="s">
        <v>77</v>
      </c>
      <c r="AY375" s="159" t="s">
        <v>119</v>
      </c>
    </row>
    <row r="376" spans="2:65" s="1" customFormat="1" ht="24.2" customHeight="1">
      <c r="B376" s="126"/>
      <c r="C376" s="127" t="s">
        <v>246</v>
      </c>
      <c r="D376" s="127" t="s">
        <v>120</v>
      </c>
      <c r="E376" s="128" t="s">
        <v>400</v>
      </c>
      <c r="F376" s="129" t="s">
        <v>401</v>
      </c>
      <c r="G376" s="130" t="s">
        <v>240</v>
      </c>
      <c r="H376" s="131">
        <v>18.817</v>
      </c>
      <c r="I376" s="132"/>
      <c r="J376" s="133">
        <f>ROUND(I376*H376,2)</f>
        <v>0</v>
      </c>
      <c r="K376" s="129" t="s">
        <v>124</v>
      </c>
      <c r="L376" s="31"/>
      <c r="M376" s="134" t="s">
        <v>1</v>
      </c>
      <c r="N376" s="135" t="s">
        <v>38</v>
      </c>
      <c r="P376" s="136">
        <f>O376*H376</f>
        <v>0</v>
      </c>
      <c r="Q376" s="136">
        <v>0</v>
      </c>
      <c r="R376" s="136">
        <f>Q376*H376</f>
        <v>0</v>
      </c>
      <c r="S376" s="136">
        <v>0</v>
      </c>
      <c r="T376" s="137">
        <f>S376*H376</f>
        <v>0</v>
      </c>
      <c r="AR376" s="138" t="s">
        <v>174</v>
      </c>
      <c r="AT376" s="138" t="s">
        <v>120</v>
      </c>
      <c r="AU376" s="138" t="s">
        <v>77</v>
      </c>
      <c r="AY376" s="16" t="s">
        <v>119</v>
      </c>
      <c r="BE376" s="139">
        <f>IF(N376="základní",J376,0)</f>
        <v>0</v>
      </c>
      <c r="BF376" s="139">
        <f>IF(N376="snížená",J376,0)</f>
        <v>0</v>
      </c>
      <c r="BG376" s="139">
        <f>IF(N376="zákl. přenesená",J376,0)</f>
        <v>0</v>
      </c>
      <c r="BH376" s="139">
        <f>IF(N376="sníž. přenesená",J376,0)</f>
        <v>0</v>
      </c>
      <c r="BI376" s="139">
        <f>IF(N376="nulová",J376,0)</f>
        <v>0</v>
      </c>
      <c r="BJ376" s="16" t="s">
        <v>77</v>
      </c>
      <c r="BK376" s="139">
        <f>ROUND(I376*H376,2)</f>
        <v>0</v>
      </c>
      <c r="BL376" s="16" t="s">
        <v>174</v>
      </c>
      <c r="BM376" s="138" t="s">
        <v>402</v>
      </c>
    </row>
    <row r="377" spans="2:65" s="1" customFormat="1" ht="11.25">
      <c r="B377" s="31"/>
      <c r="D377" s="140"/>
      <c r="F377" s="141"/>
      <c r="I377" s="142"/>
      <c r="L377" s="31"/>
      <c r="M377" s="143"/>
      <c r="T377" s="55"/>
      <c r="AT377" s="16" t="s">
        <v>126</v>
      </c>
      <c r="AU377" s="16" t="s">
        <v>77</v>
      </c>
    </row>
    <row r="378" spans="2:65" s="12" customFormat="1" ht="11.25">
      <c r="B378" s="151"/>
      <c r="D378" s="145" t="s">
        <v>127</v>
      </c>
      <c r="E378" s="152" t="s">
        <v>1</v>
      </c>
      <c r="F378" s="153" t="s">
        <v>403</v>
      </c>
      <c r="H378" s="154">
        <v>18.817</v>
      </c>
      <c r="I378" s="155"/>
      <c r="L378" s="151"/>
      <c r="M378" s="156"/>
      <c r="T378" s="157"/>
      <c r="AT378" s="152" t="s">
        <v>127</v>
      </c>
      <c r="AU378" s="152" t="s">
        <v>77</v>
      </c>
      <c r="AV378" s="12" t="s">
        <v>81</v>
      </c>
      <c r="AW378" s="12" t="s">
        <v>30</v>
      </c>
      <c r="AX378" s="12" t="s">
        <v>73</v>
      </c>
      <c r="AY378" s="152" t="s">
        <v>119</v>
      </c>
    </row>
    <row r="379" spans="2:65" s="13" customFormat="1" ht="11.25">
      <c r="B379" s="158"/>
      <c r="D379" s="145" t="s">
        <v>127</v>
      </c>
      <c r="E379" s="159" t="s">
        <v>1</v>
      </c>
      <c r="F379" s="160" t="s">
        <v>133</v>
      </c>
      <c r="H379" s="161">
        <v>18.817</v>
      </c>
      <c r="I379" s="162"/>
      <c r="L379" s="158"/>
      <c r="M379" s="163"/>
      <c r="T379" s="164"/>
      <c r="AT379" s="159" t="s">
        <v>127</v>
      </c>
      <c r="AU379" s="159" t="s">
        <v>77</v>
      </c>
      <c r="AV379" s="13" t="s">
        <v>125</v>
      </c>
      <c r="AW379" s="13" t="s">
        <v>30</v>
      </c>
      <c r="AX379" s="13" t="s">
        <v>77</v>
      </c>
      <c r="AY379" s="159" t="s">
        <v>119</v>
      </c>
    </row>
    <row r="380" spans="2:65" s="1" customFormat="1" ht="24.2" customHeight="1">
      <c r="B380" s="126"/>
      <c r="C380" s="127" t="s">
        <v>404</v>
      </c>
      <c r="D380" s="127" t="s">
        <v>120</v>
      </c>
      <c r="E380" s="128" t="s">
        <v>405</v>
      </c>
      <c r="F380" s="129" t="s">
        <v>406</v>
      </c>
      <c r="G380" s="130" t="s">
        <v>123</v>
      </c>
      <c r="H380" s="131">
        <v>190.62299999999999</v>
      </c>
      <c r="I380" s="132"/>
      <c r="J380" s="133">
        <f>ROUND(I380*H380,2)</f>
        <v>0</v>
      </c>
      <c r="K380" s="129" t="s">
        <v>1</v>
      </c>
      <c r="L380" s="31"/>
      <c r="M380" s="134" t="s">
        <v>1</v>
      </c>
      <c r="N380" s="135" t="s">
        <v>38</v>
      </c>
      <c r="P380" s="136">
        <f>O380*H380</f>
        <v>0</v>
      </c>
      <c r="Q380" s="136">
        <v>0</v>
      </c>
      <c r="R380" s="136">
        <f>Q380*H380</f>
        <v>0</v>
      </c>
      <c r="S380" s="136">
        <v>0</v>
      </c>
      <c r="T380" s="137">
        <f>S380*H380</f>
        <v>0</v>
      </c>
      <c r="AR380" s="138" t="s">
        <v>174</v>
      </c>
      <c r="AT380" s="138" t="s">
        <v>120</v>
      </c>
      <c r="AU380" s="138" t="s">
        <v>77</v>
      </c>
      <c r="AY380" s="16" t="s">
        <v>119</v>
      </c>
      <c r="BE380" s="139">
        <f>IF(N380="základní",J380,0)</f>
        <v>0</v>
      </c>
      <c r="BF380" s="139">
        <f>IF(N380="snížená",J380,0)</f>
        <v>0</v>
      </c>
      <c r="BG380" s="139">
        <f>IF(N380="zákl. přenesená",J380,0)</f>
        <v>0</v>
      </c>
      <c r="BH380" s="139">
        <f>IF(N380="sníž. přenesená",J380,0)</f>
        <v>0</v>
      </c>
      <c r="BI380" s="139">
        <f>IF(N380="nulová",J380,0)</f>
        <v>0</v>
      </c>
      <c r="BJ380" s="16" t="s">
        <v>77</v>
      </c>
      <c r="BK380" s="139">
        <f>ROUND(I380*H380,2)</f>
        <v>0</v>
      </c>
      <c r="BL380" s="16" t="s">
        <v>174</v>
      </c>
      <c r="BM380" s="138" t="s">
        <v>407</v>
      </c>
    </row>
    <row r="381" spans="2:65" s="11" customFormat="1" ht="11.25">
      <c r="B381" s="144"/>
      <c r="D381" s="145" t="s">
        <v>127</v>
      </c>
      <c r="E381" s="146" t="s">
        <v>1</v>
      </c>
      <c r="F381" s="147" t="s">
        <v>408</v>
      </c>
      <c r="H381" s="146" t="s">
        <v>1</v>
      </c>
      <c r="I381" s="148"/>
      <c r="L381" s="144"/>
      <c r="M381" s="149"/>
      <c r="T381" s="150"/>
      <c r="AT381" s="146" t="s">
        <v>127</v>
      </c>
      <c r="AU381" s="146" t="s">
        <v>77</v>
      </c>
      <c r="AV381" s="11" t="s">
        <v>77</v>
      </c>
      <c r="AW381" s="11" t="s">
        <v>30</v>
      </c>
      <c r="AX381" s="11" t="s">
        <v>73</v>
      </c>
      <c r="AY381" s="146" t="s">
        <v>119</v>
      </c>
    </row>
    <row r="382" spans="2:65" s="11" customFormat="1" ht="11.25">
      <c r="B382" s="144"/>
      <c r="D382" s="145" t="s">
        <v>127</v>
      </c>
      <c r="E382" s="146" t="s">
        <v>1</v>
      </c>
      <c r="F382" s="147" t="s">
        <v>409</v>
      </c>
      <c r="H382" s="146" t="s">
        <v>1</v>
      </c>
      <c r="I382" s="148"/>
      <c r="L382" s="144"/>
      <c r="M382" s="149"/>
      <c r="T382" s="150"/>
      <c r="AT382" s="146" t="s">
        <v>127</v>
      </c>
      <c r="AU382" s="146" t="s">
        <v>77</v>
      </c>
      <c r="AV382" s="11" t="s">
        <v>77</v>
      </c>
      <c r="AW382" s="11" t="s">
        <v>30</v>
      </c>
      <c r="AX382" s="11" t="s">
        <v>73</v>
      </c>
      <c r="AY382" s="146" t="s">
        <v>119</v>
      </c>
    </row>
    <row r="383" spans="2:65" s="12" customFormat="1" ht="11.25">
      <c r="B383" s="151"/>
      <c r="D383" s="145" t="s">
        <v>127</v>
      </c>
      <c r="E383" s="152" t="s">
        <v>1</v>
      </c>
      <c r="F383" s="153" t="s">
        <v>410</v>
      </c>
      <c r="H383" s="154">
        <v>11.603999999999999</v>
      </c>
      <c r="I383" s="155"/>
      <c r="L383" s="151"/>
      <c r="M383" s="156"/>
      <c r="T383" s="157"/>
      <c r="AT383" s="152" t="s">
        <v>127</v>
      </c>
      <c r="AU383" s="152" t="s">
        <v>77</v>
      </c>
      <c r="AV383" s="12" t="s">
        <v>81</v>
      </c>
      <c r="AW383" s="12" t="s">
        <v>30</v>
      </c>
      <c r="AX383" s="12" t="s">
        <v>73</v>
      </c>
      <c r="AY383" s="152" t="s">
        <v>119</v>
      </c>
    </row>
    <row r="384" spans="2:65" s="11" customFormat="1" ht="11.25">
      <c r="B384" s="144"/>
      <c r="D384" s="145" t="s">
        <v>127</v>
      </c>
      <c r="E384" s="146" t="s">
        <v>1</v>
      </c>
      <c r="F384" s="147" t="s">
        <v>411</v>
      </c>
      <c r="H384" s="146" t="s">
        <v>1</v>
      </c>
      <c r="I384" s="148"/>
      <c r="L384" s="144"/>
      <c r="M384" s="149"/>
      <c r="T384" s="150"/>
      <c r="AT384" s="146" t="s">
        <v>127</v>
      </c>
      <c r="AU384" s="146" t="s">
        <v>77</v>
      </c>
      <c r="AV384" s="11" t="s">
        <v>77</v>
      </c>
      <c r="AW384" s="11" t="s">
        <v>30</v>
      </c>
      <c r="AX384" s="11" t="s">
        <v>73</v>
      </c>
      <c r="AY384" s="146" t="s">
        <v>119</v>
      </c>
    </row>
    <row r="385" spans="2:65" s="12" customFormat="1" ht="11.25">
      <c r="B385" s="151"/>
      <c r="D385" s="145" t="s">
        <v>127</v>
      </c>
      <c r="E385" s="152" t="s">
        <v>1</v>
      </c>
      <c r="F385" s="153" t="s">
        <v>412</v>
      </c>
      <c r="H385" s="154">
        <v>13.571999999999999</v>
      </c>
      <c r="I385" s="155"/>
      <c r="L385" s="151"/>
      <c r="M385" s="156"/>
      <c r="T385" s="157"/>
      <c r="AT385" s="152" t="s">
        <v>127</v>
      </c>
      <c r="AU385" s="152" t="s">
        <v>77</v>
      </c>
      <c r="AV385" s="12" t="s">
        <v>81</v>
      </c>
      <c r="AW385" s="12" t="s">
        <v>30</v>
      </c>
      <c r="AX385" s="12" t="s">
        <v>73</v>
      </c>
      <c r="AY385" s="152" t="s">
        <v>119</v>
      </c>
    </row>
    <row r="386" spans="2:65" s="11" customFormat="1" ht="11.25">
      <c r="B386" s="144"/>
      <c r="D386" s="145" t="s">
        <v>127</v>
      </c>
      <c r="E386" s="146" t="s">
        <v>1</v>
      </c>
      <c r="F386" s="147" t="s">
        <v>413</v>
      </c>
      <c r="H386" s="146" t="s">
        <v>1</v>
      </c>
      <c r="I386" s="148"/>
      <c r="L386" s="144"/>
      <c r="M386" s="149"/>
      <c r="T386" s="150"/>
      <c r="AT386" s="146" t="s">
        <v>127</v>
      </c>
      <c r="AU386" s="146" t="s">
        <v>77</v>
      </c>
      <c r="AV386" s="11" t="s">
        <v>77</v>
      </c>
      <c r="AW386" s="11" t="s">
        <v>30</v>
      </c>
      <c r="AX386" s="11" t="s">
        <v>73</v>
      </c>
      <c r="AY386" s="146" t="s">
        <v>119</v>
      </c>
    </row>
    <row r="387" spans="2:65" s="12" customFormat="1" ht="11.25">
      <c r="B387" s="151"/>
      <c r="D387" s="145" t="s">
        <v>127</v>
      </c>
      <c r="E387" s="152" t="s">
        <v>1</v>
      </c>
      <c r="F387" s="153" t="s">
        <v>414</v>
      </c>
      <c r="H387" s="154">
        <v>9.9760000000000009</v>
      </c>
      <c r="I387" s="155"/>
      <c r="L387" s="151"/>
      <c r="M387" s="156"/>
      <c r="T387" s="157"/>
      <c r="AT387" s="152" t="s">
        <v>127</v>
      </c>
      <c r="AU387" s="152" t="s">
        <v>77</v>
      </c>
      <c r="AV387" s="12" t="s">
        <v>81</v>
      </c>
      <c r="AW387" s="12" t="s">
        <v>30</v>
      </c>
      <c r="AX387" s="12" t="s">
        <v>73</v>
      </c>
      <c r="AY387" s="152" t="s">
        <v>119</v>
      </c>
    </row>
    <row r="388" spans="2:65" s="11" customFormat="1" ht="11.25">
      <c r="B388" s="144"/>
      <c r="D388" s="145" t="s">
        <v>127</v>
      </c>
      <c r="E388" s="146" t="s">
        <v>1</v>
      </c>
      <c r="F388" s="147" t="s">
        <v>415</v>
      </c>
      <c r="H388" s="146" t="s">
        <v>1</v>
      </c>
      <c r="I388" s="148"/>
      <c r="L388" s="144"/>
      <c r="M388" s="149"/>
      <c r="T388" s="150"/>
      <c r="AT388" s="146" t="s">
        <v>127</v>
      </c>
      <c r="AU388" s="146" t="s">
        <v>77</v>
      </c>
      <c r="AV388" s="11" t="s">
        <v>77</v>
      </c>
      <c r="AW388" s="11" t="s">
        <v>30</v>
      </c>
      <c r="AX388" s="11" t="s">
        <v>73</v>
      </c>
      <c r="AY388" s="146" t="s">
        <v>119</v>
      </c>
    </row>
    <row r="389" spans="2:65" s="12" customFormat="1" ht="11.25">
      <c r="B389" s="151"/>
      <c r="D389" s="145" t="s">
        <v>127</v>
      </c>
      <c r="E389" s="152" t="s">
        <v>1</v>
      </c>
      <c r="F389" s="153" t="s">
        <v>416</v>
      </c>
      <c r="H389" s="154">
        <v>56.783000000000001</v>
      </c>
      <c r="I389" s="155"/>
      <c r="L389" s="151"/>
      <c r="M389" s="156"/>
      <c r="T389" s="157"/>
      <c r="AT389" s="152" t="s">
        <v>127</v>
      </c>
      <c r="AU389" s="152" t="s">
        <v>77</v>
      </c>
      <c r="AV389" s="12" t="s">
        <v>81</v>
      </c>
      <c r="AW389" s="12" t="s">
        <v>30</v>
      </c>
      <c r="AX389" s="12" t="s">
        <v>73</v>
      </c>
      <c r="AY389" s="152" t="s">
        <v>119</v>
      </c>
    </row>
    <row r="390" spans="2:65" s="11" customFormat="1" ht="11.25">
      <c r="B390" s="144"/>
      <c r="D390" s="145" t="s">
        <v>127</v>
      </c>
      <c r="E390" s="146" t="s">
        <v>1</v>
      </c>
      <c r="F390" s="147" t="s">
        <v>417</v>
      </c>
      <c r="H390" s="146" t="s">
        <v>1</v>
      </c>
      <c r="I390" s="148"/>
      <c r="L390" s="144"/>
      <c r="M390" s="149"/>
      <c r="T390" s="150"/>
      <c r="AT390" s="146" t="s">
        <v>127</v>
      </c>
      <c r="AU390" s="146" t="s">
        <v>77</v>
      </c>
      <c r="AV390" s="11" t="s">
        <v>77</v>
      </c>
      <c r="AW390" s="11" t="s">
        <v>30</v>
      </c>
      <c r="AX390" s="11" t="s">
        <v>73</v>
      </c>
      <c r="AY390" s="146" t="s">
        <v>119</v>
      </c>
    </row>
    <row r="391" spans="2:65" s="12" customFormat="1" ht="11.25">
      <c r="B391" s="151"/>
      <c r="D391" s="145" t="s">
        <v>127</v>
      </c>
      <c r="E391" s="152" t="s">
        <v>1</v>
      </c>
      <c r="F391" s="153" t="s">
        <v>418</v>
      </c>
      <c r="H391" s="154">
        <v>56.95</v>
      </c>
      <c r="I391" s="155"/>
      <c r="L391" s="151"/>
      <c r="M391" s="156"/>
      <c r="T391" s="157"/>
      <c r="AT391" s="152" t="s">
        <v>127</v>
      </c>
      <c r="AU391" s="152" t="s">
        <v>77</v>
      </c>
      <c r="AV391" s="12" t="s">
        <v>81</v>
      </c>
      <c r="AW391" s="12" t="s">
        <v>30</v>
      </c>
      <c r="AX391" s="12" t="s">
        <v>73</v>
      </c>
      <c r="AY391" s="152" t="s">
        <v>119</v>
      </c>
    </row>
    <row r="392" spans="2:65" s="11" customFormat="1" ht="11.25">
      <c r="B392" s="144"/>
      <c r="D392" s="145" t="s">
        <v>127</v>
      </c>
      <c r="E392" s="146" t="s">
        <v>1</v>
      </c>
      <c r="F392" s="147" t="s">
        <v>419</v>
      </c>
      <c r="H392" s="146" t="s">
        <v>1</v>
      </c>
      <c r="I392" s="148"/>
      <c r="L392" s="144"/>
      <c r="M392" s="149"/>
      <c r="T392" s="150"/>
      <c r="AT392" s="146" t="s">
        <v>127</v>
      </c>
      <c r="AU392" s="146" t="s">
        <v>77</v>
      </c>
      <c r="AV392" s="11" t="s">
        <v>77</v>
      </c>
      <c r="AW392" s="11" t="s">
        <v>30</v>
      </c>
      <c r="AX392" s="11" t="s">
        <v>73</v>
      </c>
      <c r="AY392" s="146" t="s">
        <v>119</v>
      </c>
    </row>
    <row r="393" spans="2:65" s="12" customFormat="1" ht="11.25">
      <c r="B393" s="151"/>
      <c r="D393" s="145" t="s">
        <v>127</v>
      </c>
      <c r="E393" s="152" t="s">
        <v>1</v>
      </c>
      <c r="F393" s="153" t="s">
        <v>420</v>
      </c>
      <c r="H393" s="154">
        <v>6.298</v>
      </c>
      <c r="I393" s="155"/>
      <c r="L393" s="151"/>
      <c r="M393" s="156"/>
      <c r="T393" s="157"/>
      <c r="AT393" s="152" t="s">
        <v>127</v>
      </c>
      <c r="AU393" s="152" t="s">
        <v>77</v>
      </c>
      <c r="AV393" s="12" t="s">
        <v>81</v>
      </c>
      <c r="AW393" s="12" t="s">
        <v>30</v>
      </c>
      <c r="AX393" s="12" t="s">
        <v>73</v>
      </c>
      <c r="AY393" s="152" t="s">
        <v>119</v>
      </c>
    </row>
    <row r="394" spans="2:65" s="11" customFormat="1" ht="11.25">
      <c r="B394" s="144"/>
      <c r="D394" s="145" t="s">
        <v>127</v>
      </c>
      <c r="E394" s="146" t="s">
        <v>1</v>
      </c>
      <c r="F394" s="147" t="s">
        <v>421</v>
      </c>
      <c r="H394" s="146" t="s">
        <v>1</v>
      </c>
      <c r="I394" s="148"/>
      <c r="L394" s="144"/>
      <c r="M394" s="149"/>
      <c r="T394" s="150"/>
      <c r="AT394" s="146" t="s">
        <v>127</v>
      </c>
      <c r="AU394" s="146" t="s">
        <v>77</v>
      </c>
      <c r="AV394" s="11" t="s">
        <v>77</v>
      </c>
      <c r="AW394" s="11" t="s">
        <v>30</v>
      </c>
      <c r="AX394" s="11" t="s">
        <v>73</v>
      </c>
      <c r="AY394" s="146" t="s">
        <v>119</v>
      </c>
    </row>
    <row r="395" spans="2:65" s="12" customFormat="1" ht="11.25">
      <c r="B395" s="151"/>
      <c r="D395" s="145" t="s">
        <v>127</v>
      </c>
      <c r="E395" s="152" t="s">
        <v>1</v>
      </c>
      <c r="F395" s="153" t="s">
        <v>422</v>
      </c>
      <c r="H395" s="154">
        <v>12.576000000000001</v>
      </c>
      <c r="I395" s="155"/>
      <c r="L395" s="151"/>
      <c r="M395" s="156"/>
      <c r="T395" s="157"/>
      <c r="AT395" s="152" t="s">
        <v>127</v>
      </c>
      <c r="AU395" s="152" t="s">
        <v>77</v>
      </c>
      <c r="AV395" s="12" t="s">
        <v>81</v>
      </c>
      <c r="AW395" s="12" t="s">
        <v>30</v>
      </c>
      <c r="AX395" s="12" t="s">
        <v>73</v>
      </c>
      <c r="AY395" s="152" t="s">
        <v>119</v>
      </c>
    </row>
    <row r="396" spans="2:65" s="11" customFormat="1" ht="11.25">
      <c r="B396" s="144"/>
      <c r="D396" s="145" t="s">
        <v>127</v>
      </c>
      <c r="E396" s="146" t="s">
        <v>1</v>
      </c>
      <c r="F396" s="147" t="s">
        <v>423</v>
      </c>
      <c r="H396" s="146" t="s">
        <v>1</v>
      </c>
      <c r="I396" s="148"/>
      <c r="L396" s="144"/>
      <c r="M396" s="149"/>
      <c r="T396" s="150"/>
      <c r="AT396" s="146" t="s">
        <v>127</v>
      </c>
      <c r="AU396" s="146" t="s">
        <v>77</v>
      </c>
      <c r="AV396" s="11" t="s">
        <v>77</v>
      </c>
      <c r="AW396" s="11" t="s">
        <v>30</v>
      </c>
      <c r="AX396" s="11" t="s">
        <v>73</v>
      </c>
      <c r="AY396" s="146" t="s">
        <v>119</v>
      </c>
    </row>
    <row r="397" spans="2:65" s="12" customFormat="1" ht="11.25">
      <c r="B397" s="151"/>
      <c r="D397" s="145" t="s">
        <v>127</v>
      </c>
      <c r="E397" s="152" t="s">
        <v>1</v>
      </c>
      <c r="F397" s="153" t="s">
        <v>424</v>
      </c>
      <c r="H397" s="154">
        <v>22.864000000000001</v>
      </c>
      <c r="I397" s="155"/>
      <c r="L397" s="151"/>
      <c r="M397" s="156"/>
      <c r="T397" s="157"/>
      <c r="AT397" s="152" t="s">
        <v>127</v>
      </c>
      <c r="AU397" s="152" t="s">
        <v>77</v>
      </c>
      <c r="AV397" s="12" t="s">
        <v>81</v>
      </c>
      <c r="AW397" s="12" t="s">
        <v>30</v>
      </c>
      <c r="AX397" s="12" t="s">
        <v>73</v>
      </c>
      <c r="AY397" s="152" t="s">
        <v>119</v>
      </c>
    </row>
    <row r="398" spans="2:65" s="13" customFormat="1" ht="11.25">
      <c r="B398" s="158"/>
      <c r="D398" s="145" t="s">
        <v>127</v>
      </c>
      <c r="E398" s="159" t="s">
        <v>1</v>
      </c>
      <c r="F398" s="160" t="s">
        <v>133</v>
      </c>
      <c r="H398" s="161">
        <v>190.62299999999999</v>
      </c>
      <c r="I398" s="162"/>
      <c r="L398" s="158"/>
      <c r="M398" s="163"/>
      <c r="T398" s="164"/>
      <c r="AT398" s="159" t="s">
        <v>127</v>
      </c>
      <c r="AU398" s="159" t="s">
        <v>77</v>
      </c>
      <c r="AV398" s="13" t="s">
        <v>125</v>
      </c>
      <c r="AW398" s="13" t="s">
        <v>30</v>
      </c>
      <c r="AX398" s="13" t="s">
        <v>77</v>
      </c>
      <c r="AY398" s="159" t="s">
        <v>119</v>
      </c>
    </row>
    <row r="399" spans="2:65" s="1" customFormat="1" ht="33" customHeight="1">
      <c r="B399" s="126"/>
      <c r="C399" s="165" t="s">
        <v>250</v>
      </c>
      <c r="D399" s="165" t="s">
        <v>355</v>
      </c>
      <c r="E399" s="166" t="s">
        <v>425</v>
      </c>
      <c r="F399" s="167" t="s">
        <v>426</v>
      </c>
      <c r="G399" s="168" t="s">
        <v>123</v>
      </c>
      <c r="H399" s="169">
        <v>190.62299999999999</v>
      </c>
      <c r="I399" s="170"/>
      <c r="J399" s="171">
        <f>ROUND(I399*H399,2)</f>
        <v>0</v>
      </c>
      <c r="K399" s="167" t="s">
        <v>1</v>
      </c>
      <c r="L399" s="172"/>
      <c r="M399" s="173" t="s">
        <v>1</v>
      </c>
      <c r="N399" s="174" t="s">
        <v>38</v>
      </c>
      <c r="P399" s="136">
        <f>O399*H399</f>
        <v>0</v>
      </c>
      <c r="Q399" s="136">
        <v>0</v>
      </c>
      <c r="R399" s="136">
        <f>Q399*H399</f>
        <v>0</v>
      </c>
      <c r="S399" s="136">
        <v>0</v>
      </c>
      <c r="T399" s="137">
        <f>S399*H399</f>
        <v>0</v>
      </c>
      <c r="AR399" s="138" t="s">
        <v>209</v>
      </c>
      <c r="AT399" s="138" t="s">
        <v>355</v>
      </c>
      <c r="AU399" s="138" t="s">
        <v>77</v>
      </c>
      <c r="AY399" s="16" t="s">
        <v>119</v>
      </c>
      <c r="BE399" s="139">
        <f>IF(N399="základní",J399,0)</f>
        <v>0</v>
      </c>
      <c r="BF399" s="139">
        <f>IF(N399="snížená",J399,0)</f>
        <v>0</v>
      </c>
      <c r="BG399" s="139">
        <f>IF(N399="zákl. přenesená",J399,0)</f>
        <v>0</v>
      </c>
      <c r="BH399" s="139">
        <f>IF(N399="sníž. přenesená",J399,0)</f>
        <v>0</v>
      </c>
      <c r="BI399" s="139">
        <f>IF(N399="nulová",J399,0)</f>
        <v>0</v>
      </c>
      <c r="BJ399" s="16" t="s">
        <v>77</v>
      </c>
      <c r="BK399" s="139">
        <f>ROUND(I399*H399,2)</f>
        <v>0</v>
      </c>
      <c r="BL399" s="16" t="s">
        <v>174</v>
      </c>
      <c r="BM399" s="138" t="s">
        <v>427</v>
      </c>
    </row>
    <row r="400" spans="2:65" s="12" customFormat="1" ht="11.25">
      <c r="B400" s="151"/>
      <c r="D400" s="145" t="s">
        <v>127</v>
      </c>
      <c r="E400" s="152" t="s">
        <v>1</v>
      </c>
      <c r="F400" s="153" t="s">
        <v>428</v>
      </c>
      <c r="H400" s="154">
        <v>190.62299999999999</v>
      </c>
      <c r="I400" s="155"/>
      <c r="L400" s="151"/>
      <c r="M400" s="156"/>
      <c r="T400" s="157"/>
      <c r="AT400" s="152" t="s">
        <v>127</v>
      </c>
      <c r="AU400" s="152" t="s">
        <v>77</v>
      </c>
      <c r="AV400" s="12" t="s">
        <v>81</v>
      </c>
      <c r="AW400" s="12" t="s">
        <v>30</v>
      </c>
      <c r="AX400" s="12" t="s">
        <v>73</v>
      </c>
      <c r="AY400" s="152" t="s">
        <v>119</v>
      </c>
    </row>
    <row r="401" spans="2:65" s="13" customFormat="1" ht="11.25">
      <c r="B401" s="158"/>
      <c r="D401" s="145" t="s">
        <v>127</v>
      </c>
      <c r="E401" s="159" t="s">
        <v>1</v>
      </c>
      <c r="F401" s="160" t="s">
        <v>133</v>
      </c>
      <c r="H401" s="161">
        <v>190.62299999999999</v>
      </c>
      <c r="I401" s="162"/>
      <c r="L401" s="158"/>
      <c r="M401" s="163"/>
      <c r="T401" s="164"/>
      <c r="AT401" s="159" t="s">
        <v>127</v>
      </c>
      <c r="AU401" s="159" t="s">
        <v>77</v>
      </c>
      <c r="AV401" s="13" t="s">
        <v>125</v>
      </c>
      <c r="AW401" s="13" t="s">
        <v>30</v>
      </c>
      <c r="AX401" s="13" t="s">
        <v>77</v>
      </c>
      <c r="AY401" s="159" t="s">
        <v>119</v>
      </c>
    </row>
    <row r="402" spans="2:65" s="1" customFormat="1" ht="16.5" customHeight="1">
      <c r="B402" s="126"/>
      <c r="C402" s="127" t="s">
        <v>429</v>
      </c>
      <c r="D402" s="127" t="s">
        <v>120</v>
      </c>
      <c r="E402" s="128" t="s">
        <v>430</v>
      </c>
      <c r="F402" s="129" t="s">
        <v>431</v>
      </c>
      <c r="G402" s="130" t="s">
        <v>123</v>
      </c>
      <c r="H402" s="131">
        <v>136.71299999999999</v>
      </c>
      <c r="I402" s="132"/>
      <c r="J402" s="133">
        <f>ROUND(I402*H402,2)</f>
        <v>0</v>
      </c>
      <c r="K402" s="129" t="s">
        <v>124</v>
      </c>
      <c r="L402" s="31"/>
      <c r="M402" s="134" t="s">
        <v>1</v>
      </c>
      <c r="N402" s="135" t="s">
        <v>38</v>
      </c>
      <c r="P402" s="136">
        <f>O402*H402</f>
        <v>0</v>
      </c>
      <c r="Q402" s="136">
        <v>0</v>
      </c>
      <c r="R402" s="136">
        <f>Q402*H402</f>
        <v>0</v>
      </c>
      <c r="S402" s="136">
        <v>0</v>
      </c>
      <c r="T402" s="137">
        <f>S402*H402</f>
        <v>0</v>
      </c>
      <c r="AR402" s="138" t="s">
        <v>174</v>
      </c>
      <c r="AT402" s="138" t="s">
        <v>120</v>
      </c>
      <c r="AU402" s="138" t="s">
        <v>77</v>
      </c>
      <c r="AY402" s="16" t="s">
        <v>119</v>
      </c>
      <c r="BE402" s="139">
        <f>IF(N402="základní",J402,0)</f>
        <v>0</v>
      </c>
      <c r="BF402" s="139">
        <f>IF(N402="snížená",J402,0)</f>
        <v>0</v>
      </c>
      <c r="BG402" s="139">
        <f>IF(N402="zákl. přenesená",J402,0)</f>
        <v>0</v>
      </c>
      <c r="BH402" s="139">
        <f>IF(N402="sníž. přenesená",J402,0)</f>
        <v>0</v>
      </c>
      <c r="BI402" s="139">
        <f>IF(N402="nulová",J402,0)</f>
        <v>0</v>
      </c>
      <c r="BJ402" s="16" t="s">
        <v>77</v>
      </c>
      <c r="BK402" s="139">
        <f>ROUND(I402*H402,2)</f>
        <v>0</v>
      </c>
      <c r="BL402" s="16" t="s">
        <v>174</v>
      </c>
      <c r="BM402" s="138" t="s">
        <v>432</v>
      </c>
    </row>
    <row r="403" spans="2:65" s="1" customFormat="1" ht="11.25">
      <c r="B403" s="31"/>
      <c r="D403" s="140"/>
      <c r="F403" s="141"/>
      <c r="I403" s="142"/>
      <c r="L403" s="31"/>
      <c r="M403" s="143"/>
      <c r="T403" s="55"/>
      <c r="AT403" s="16" t="s">
        <v>126</v>
      </c>
      <c r="AU403" s="16" t="s">
        <v>77</v>
      </c>
    </row>
    <row r="404" spans="2:65" s="1" customFormat="1" ht="24.2" customHeight="1">
      <c r="B404" s="126"/>
      <c r="C404" s="165" t="s">
        <v>255</v>
      </c>
      <c r="D404" s="165" t="s">
        <v>355</v>
      </c>
      <c r="E404" s="166" t="s">
        <v>433</v>
      </c>
      <c r="F404" s="167" t="s">
        <v>434</v>
      </c>
      <c r="G404" s="168" t="s">
        <v>123</v>
      </c>
      <c r="H404" s="169">
        <v>136.71299999999999</v>
      </c>
      <c r="I404" s="170"/>
      <c r="J404" s="171">
        <f>ROUND(I404*H404,2)</f>
        <v>0</v>
      </c>
      <c r="K404" s="167" t="s">
        <v>1</v>
      </c>
      <c r="L404" s="172"/>
      <c r="M404" s="173" t="s">
        <v>1</v>
      </c>
      <c r="N404" s="174" t="s">
        <v>38</v>
      </c>
      <c r="P404" s="136">
        <f>O404*H404</f>
        <v>0</v>
      </c>
      <c r="Q404" s="136">
        <v>0</v>
      </c>
      <c r="R404" s="136">
        <f>Q404*H404</f>
        <v>0</v>
      </c>
      <c r="S404" s="136">
        <v>0</v>
      </c>
      <c r="T404" s="137">
        <f>S404*H404</f>
        <v>0</v>
      </c>
      <c r="AR404" s="138" t="s">
        <v>209</v>
      </c>
      <c r="AT404" s="138" t="s">
        <v>355</v>
      </c>
      <c r="AU404" s="138" t="s">
        <v>77</v>
      </c>
      <c r="AY404" s="16" t="s">
        <v>119</v>
      </c>
      <c r="BE404" s="139">
        <f>IF(N404="základní",J404,0)</f>
        <v>0</v>
      </c>
      <c r="BF404" s="139">
        <f>IF(N404="snížená",J404,0)</f>
        <v>0</v>
      </c>
      <c r="BG404" s="139">
        <f>IF(N404="zákl. přenesená",J404,0)</f>
        <v>0</v>
      </c>
      <c r="BH404" s="139">
        <f>IF(N404="sníž. přenesená",J404,0)</f>
        <v>0</v>
      </c>
      <c r="BI404" s="139">
        <f>IF(N404="nulová",J404,0)</f>
        <v>0</v>
      </c>
      <c r="BJ404" s="16" t="s">
        <v>77</v>
      </c>
      <c r="BK404" s="139">
        <f>ROUND(I404*H404,2)</f>
        <v>0</v>
      </c>
      <c r="BL404" s="16" t="s">
        <v>174</v>
      </c>
      <c r="BM404" s="138" t="s">
        <v>435</v>
      </c>
    </row>
    <row r="405" spans="2:65" s="12" customFormat="1" ht="11.25">
      <c r="B405" s="151"/>
      <c r="D405" s="145" t="s">
        <v>127</v>
      </c>
      <c r="E405" s="152" t="s">
        <v>1</v>
      </c>
      <c r="F405" s="153" t="s">
        <v>224</v>
      </c>
      <c r="H405" s="154">
        <v>136.71299999999999</v>
      </c>
      <c r="I405" s="155"/>
      <c r="L405" s="151"/>
      <c r="M405" s="156"/>
      <c r="T405" s="157"/>
      <c r="AT405" s="152" t="s">
        <v>127</v>
      </c>
      <c r="AU405" s="152" t="s">
        <v>77</v>
      </c>
      <c r="AV405" s="12" t="s">
        <v>81</v>
      </c>
      <c r="AW405" s="12" t="s">
        <v>30</v>
      </c>
      <c r="AX405" s="12" t="s">
        <v>73</v>
      </c>
      <c r="AY405" s="152" t="s">
        <v>119</v>
      </c>
    </row>
    <row r="406" spans="2:65" s="13" customFormat="1" ht="11.25">
      <c r="B406" s="158"/>
      <c r="D406" s="145" t="s">
        <v>127</v>
      </c>
      <c r="E406" s="159" t="s">
        <v>1</v>
      </c>
      <c r="F406" s="160" t="s">
        <v>133</v>
      </c>
      <c r="H406" s="161">
        <v>136.71299999999999</v>
      </c>
      <c r="I406" s="162"/>
      <c r="L406" s="158"/>
      <c r="M406" s="163"/>
      <c r="T406" s="164"/>
      <c r="AT406" s="159" t="s">
        <v>127</v>
      </c>
      <c r="AU406" s="159" t="s">
        <v>77</v>
      </c>
      <c r="AV406" s="13" t="s">
        <v>125</v>
      </c>
      <c r="AW406" s="13" t="s">
        <v>30</v>
      </c>
      <c r="AX406" s="13" t="s">
        <v>77</v>
      </c>
      <c r="AY406" s="159" t="s">
        <v>119</v>
      </c>
    </row>
    <row r="407" spans="2:65" s="1" customFormat="1" ht="24.2" customHeight="1">
      <c r="B407" s="126"/>
      <c r="C407" s="127" t="s">
        <v>436</v>
      </c>
      <c r="D407" s="127" t="s">
        <v>120</v>
      </c>
      <c r="E407" s="128" t="s">
        <v>437</v>
      </c>
      <c r="F407" s="129" t="s">
        <v>438</v>
      </c>
      <c r="G407" s="130" t="s">
        <v>123</v>
      </c>
      <c r="H407" s="131">
        <v>327.33600000000001</v>
      </c>
      <c r="I407" s="132"/>
      <c r="J407" s="133">
        <f>ROUND(I407*H407,2)</f>
        <v>0</v>
      </c>
      <c r="K407" s="129" t="s">
        <v>124</v>
      </c>
      <c r="L407" s="31"/>
      <c r="M407" s="134" t="s">
        <v>1</v>
      </c>
      <c r="N407" s="135" t="s">
        <v>38</v>
      </c>
      <c r="P407" s="136">
        <f>O407*H407</f>
        <v>0</v>
      </c>
      <c r="Q407" s="136">
        <v>0</v>
      </c>
      <c r="R407" s="136">
        <f>Q407*H407</f>
        <v>0</v>
      </c>
      <c r="S407" s="136">
        <v>0</v>
      </c>
      <c r="T407" s="137">
        <f>S407*H407</f>
        <v>0</v>
      </c>
      <c r="AR407" s="138" t="s">
        <v>174</v>
      </c>
      <c r="AT407" s="138" t="s">
        <v>120</v>
      </c>
      <c r="AU407" s="138" t="s">
        <v>77</v>
      </c>
      <c r="AY407" s="16" t="s">
        <v>119</v>
      </c>
      <c r="BE407" s="139">
        <f>IF(N407="základní",J407,0)</f>
        <v>0</v>
      </c>
      <c r="BF407" s="139">
        <f>IF(N407="snížená",J407,0)</f>
        <v>0</v>
      </c>
      <c r="BG407" s="139">
        <f>IF(N407="zákl. přenesená",J407,0)</f>
        <v>0</v>
      </c>
      <c r="BH407" s="139">
        <f>IF(N407="sníž. přenesená",J407,0)</f>
        <v>0</v>
      </c>
      <c r="BI407" s="139">
        <f>IF(N407="nulová",J407,0)</f>
        <v>0</v>
      </c>
      <c r="BJ407" s="16" t="s">
        <v>77</v>
      </c>
      <c r="BK407" s="139">
        <f>ROUND(I407*H407,2)</f>
        <v>0</v>
      </c>
      <c r="BL407" s="16" t="s">
        <v>174</v>
      </c>
      <c r="BM407" s="138" t="s">
        <v>155</v>
      </c>
    </row>
    <row r="408" spans="2:65" s="1" customFormat="1" ht="11.25">
      <c r="B408" s="31"/>
      <c r="D408" s="140"/>
      <c r="F408" s="141"/>
      <c r="I408" s="142"/>
      <c r="L408" s="31"/>
      <c r="M408" s="143"/>
      <c r="T408" s="55"/>
      <c r="AT408" s="16" t="s">
        <v>126</v>
      </c>
      <c r="AU408" s="16" t="s">
        <v>77</v>
      </c>
    </row>
    <row r="409" spans="2:65" s="12" customFormat="1" ht="11.25">
      <c r="B409" s="151"/>
      <c r="D409" s="145" t="s">
        <v>127</v>
      </c>
      <c r="E409" s="152" t="s">
        <v>1</v>
      </c>
      <c r="F409" s="153" t="s">
        <v>215</v>
      </c>
      <c r="H409" s="154">
        <v>327.33600000000001</v>
      </c>
      <c r="I409" s="155"/>
      <c r="L409" s="151"/>
      <c r="M409" s="156"/>
      <c r="T409" s="157"/>
      <c r="AT409" s="152" t="s">
        <v>127</v>
      </c>
      <c r="AU409" s="152" t="s">
        <v>77</v>
      </c>
      <c r="AV409" s="12" t="s">
        <v>81</v>
      </c>
      <c r="AW409" s="12" t="s">
        <v>30</v>
      </c>
      <c r="AX409" s="12" t="s">
        <v>73</v>
      </c>
      <c r="AY409" s="152" t="s">
        <v>119</v>
      </c>
    </row>
    <row r="410" spans="2:65" s="13" customFormat="1" ht="11.25">
      <c r="B410" s="158"/>
      <c r="D410" s="145" t="s">
        <v>127</v>
      </c>
      <c r="E410" s="159" t="s">
        <v>1</v>
      </c>
      <c r="F410" s="160" t="s">
        <v>133</v>
      </c>
      <c r="H410" s="161">
        <v>327.33600000000001</v>
      </c>
      <c r="I410" s="162"/>
      <c r="L410" s="158"/>
      <c r="M410" s="163"/>
      <c r="T410" s="164"/>
      <c r="AT410" s="159" t="s">
        <v>127</v>
      </c>
      <c r="AU410" s="159" t="s">
        <v>77</v>
      </c>
      <c r="AV410" s="13" t="s">
        <v>125</v>
      </c>
      <c r="AW410" s="13" t="s">
        <v>30</v>
      </c>
      <c r="AX410" s="13" t="s">
        <v>77</v>
      </c>
      <c r="AY410" s="159" t="s">
        <v>119</v>
      </c>
    </row>
    <row r="411" spans="2:65" s="1" customFormat="1" ht="24.2" customHeight="1">
      <c r="B411" s="126"/>
      <c r="C411" s="127" t="s">
        <v>258</v>
      </c>
      <c r="D411" s="127" t="s">
        <v>120</v>
      </c>
      <c r="E411" s="128" t="s">
        <v>439</v>
      </c>
      <c r="F411" s="129" t="s">
        <v>440</v>
      </c>
      <c r="G411" s="130" t="s">
        <v>230</v>
      </c>
      <c r="H411" s="131">
        <v>61.03</v>
      </c>
      <c r="I411" s="132"/>
      <c r="J411" s="133">
        <f>ROUND(I411*H411,2)</f>
        <v>0</v>
      </c>
      <c r="K411" s="129" t="s">
        <v>1</v>
      </c>
      <c r="L411" s="31"/>
      <c r="M411" s="134" t="s">
        <v>1</v>
      </c>
      <c r="N411" s="135" t="s">
        <v>38</v>
      </c>
      <c r="P411" s="136">
        <f>O411*H411</f>
        <v>0</v>
      </c>
      <c r="Q411" s="136">
        <v>0</v>
      </c>
      <c r="R411" s="136">
        <f>Q411*H411</f>
        <v>0</v>
      </c>
      <c r="S411" s="136">
        <v>0</v>
      </c>
      <c r="T411" s="137">
        <f>S411*H411</f>
        <v>0</v>
      </c>
      <c r="AR411" s="138" t="s">
        <v>174</v>
      </c>
      <c r="AT411" s="138" t="s">
        <v>120</v>
      </c>
      <c r="AU411" s="138" t="s">
        <v>77</v>
      </c>
      <c r="AY411" s="16" t="s">
        <v>119</v>
      </c>
      <c r="BE411" s="139">
        <f>IF(N411="základní",J411,0)</f>
        <v>0</v>
      </c>
      <c r="BF411" s="139">
        <f>IF(N411="snížená",J411,0)</f>
        <v>0</v>
      </c>
      <c r="BG411" s="139">
        <f>IF(N411="zákl. přenesená",J411,0)</f>
        <v>0</v>
      </c>
      <c r="BH411" s="139">
        <f>IF(N411="sníž. přenesená",J411,0)</f>
        <v>0</v>
      </c>
      <c r="BI411" s="139">
        <f>IF(N411="nulová",J411,0)</f>
        <v>0</v>
      </c>
      <c r="BJ411" s="16" t="s">
        <v>77</v>
      </c>
      <c r="BK411" s="139">
        <f>ROUND(I411*H411,2)</f>
        <v>0</v>
      </c>
      <c r="BL411" s="16" t="s">
        <v>174</v>
      </c>
      <c r="BM411" s="138" t="s">
        <v>216</v>
      </c>
    </row>
    <row r="412" spans="2:65" s="11" customFormat="1" ht="11.25">
      <c r="B412" s="144"/>
      <c r="D412" s="145" t="s">
        <v>127</v>
      </c>
      <c r="E412" s="146" t="s">
        <v>1</v>
      </c>
      <c r="F412" s="147" t="s">
        <v>441</v>
      </c>
      <c r="H412" s="146" t="s">
        <v>1</v>
      </c>
      <c r="I412" s="148"/>
      <c r="L412" s="144"/>
      <c r="M412" s="149"/>
      <c r="T412" s="150"/>
      <c r="AT412" s="146" t="s">
        <v>127</v>
      </c>
      <c r="AU412" s="146" t="s">
        <v>77</v>
      </c>
      <c r="AV412" s="11" t="s">
        <v>77</v>
      </c>
      <c r="AW412" s="11" t="s">
        <v>30</v>
      </c>
      <c r="AX412" s="11" t="s">
        <v>73</v>
      </c>
      <c r="AY412" s="146" t="s">
        <v>119</v>
      </c>
    </row>
    <row r="413" spans="2:65" s="12" customFormat="1" ht="11.25">
      <c r="B413" s="151"/>
      <c r="D413" s="145" t="s">
        <v>127</v>
      </c>
      <c r="E413" s="152" t="s">
        <v>1</v>
      </c>
      <c r="F413" s="153" t="s">
        <v>442</v>
      </c>
      <c r="H413" s="154">
        <v>61.03</v>
      </c>
      <c r="I413" s="155"/>
      <c r="L413" s="151"/>
      <c r="M413" s="156"/>
      <c r="T413" s="157"/>
      <c r="AT413" s="152" t="s">
        <v>127</v>
      </c>
      <c r="AU413" s="152" t="s">
        <v>77</v>
      </c>
      <c r="AV413" s="12" t="s">
        <v>81</v>
      </c>
      <c r="AW413" s="12" t="s">
        <v>30</v>
      </c>
      <c r="AX413" s="12" t="s">
        <v>73</v>
      </c>
      <c r="AY413" s="152" t="s">
        <v>119</v>
      </c>
    </row>
    <row r="414" spans="2:65" s="13" customFormat="1" ht="11.25">
      <c r="B414" s="158"/>
      <c r="D414" s="145" t="s">
        <v>127</v>
      </c>
      <c r="E414" s="159" t="s">
        <v>1</v>
      </c>
      <c r="F414" s="160" t="s">
        <v>133</v>
      </c>
      <c r="H414" s="161">
        <v>61.03</v>
      </c>
      <c r="I414" s="162"/>
      <c r="L414" s="158"/>
      <c r="M414" s="163"/>
      <c r="T414" s="164"/>
      <c r="AT414" s="159" t="s">
        <v>127</v>
      </c>
      <c r="AU414" s="159" t="s">
        <v>77</v>
      </c>
      <c r="AV414" s="13" t="s">
        <v>125</v>
      </c>
      <c r="AW414" s="13" t="s">
        <v>30</v>
      </c>
      <c r="AX414" s="13" t="s">
        <v>77</v>
      </c>
      <c r="AY414" s="159" t="s">
        <v>119</v>
      </c>
    </row>
    <row r="415" spans="2:65" s="1" customFormat="1" ht="16.5" customHeight="1">
      <c r="B415" s="126"/>
      <c r="C415" s="127" t="s">
        <v>443</v>
      </c>
      <c r="D415" s="127" t="s">
        <v>120</v>
      </c>
      <c r="E415" s="128" t="s">
        <v>444</v>
      </c>
      <c r="F415" s="129" t="s">
        <v>445</v>
      </c>
      <c r="G415" s="130" t="s">
        <v>230</v>
      </c>
      <c r="H415" s="131">
        <v>61.03</v>
      </c>
      <c r="I415" s="132"/>
      <c r="J415" s="133">
        <f>ROUND(I415*H415,2)</f>
        <v>0</v>
      </c>
      <c r="K415" s="129" t="s">
        <v>1</v>
      </c>
      <c r="L415" s="31"/>
      <c r="M415" s="134" t="s">
        <v>1</v>
      </c>
      <c r="N415" s="135" t="s">
        <v>38</v>
      </c>
      <c r="P415" s="136">
        <f>O415*H415</f>
        <v>0</v>
      </c>
      <c r="Q415" s="136">
        <v>0</v>
      </c>
      <c r="R415" s="136">
        <f>Q415*H415</f>
        <v>0</v>
      </c>
      <c r="S415" s="136">
        <v>0</v>
      </c>
      <c r="T415" s="137">
        <f>S415*H415</f>
        <v>0</v>
      </c>
      <c r="AR415" s="138" t="s">
        <v>174</v>
      </c>
      <c r="AT415" s="138" t="s">
        <v>120</v>
      </c>
      <c r="AU415" s="138" t="s">
        <v>77</v>
      </c>
      <c r="AY415" s="16" t="s">
        <v>119</v>
      </c>
      <c r="BE415" s="139">
        <f>IF(N415="základní",J415,0)</f>
        <v>0</v>
      </c>
      <c r="BF415" s="139">
        <f>IF(N415="snížená",J415,0)</f>
        <v>0</v>
      </c>
      <c r="BG415" s="139">
        <f>IF(N415="zákl. přenesená",J415,0)</f>
        <v>0</v>
      </c>
      <c r="BH415" s="139">
        <f>IF(N415="sníž. přenesená",J415,0)</f>
        <v>0</v>
      </c>
      <c r="BI415" s="139">
        <f>IF(N415="nulová",J415,0)</f>
        <v>0</v>
      </c>
      <c r="BJ415" s="16" t="s">
        <v>77</v>
      </c>
      <c r="BK415" s="139">
        <f>ROUND(I415*H415,2)</f>
        <v>0</v>
      </c>
      <c r="BL415" s="16" t="s">
        <v>174</v>
      </c>
      <c r="BM415" s="138" t="s">
        <v>446</v>
      </c>
    </row>
    <row r="416" spans="2:65" s="11" customFormat="1" ht="11.25">
      <c r="B416" s="144"/>
      <c r="D416" s="145" t="s">
        <v>127</v>
      </c>
      <c r="E416" s="146" t="s">
        <v>1</v>
      </c>
      <c r="F416" s="147" t="s">
        <v>447</v>
      </c>
      <c r="H416" s="146" t="s">
        <v>1</v>
      </c>
      <c r="I416" s="148"/>
      <c r="L416" s="144"/>
      <c r="M416" s="149"/>
      <c r="T416" s="150"/>
      <c r="AT416" s="146" t="s">
        <v>127</v>
      </c>
      <c r="AU416" s="146" t="s">
        <v>77</v>
      </c>
      <c r="AV416" s="11" t="s">
        <v>77</v>
      </c>
      <c r="AW416" s="11" t="s">
        <v>30</v>
      </c>
      <c r="AX416" s="11" t="s">
        <v>73</v>
      </c>
      <c r="AY416" s="146" t="s">
        <v>119</v>
      </c>
    </row>
    <row r="417" spans="2:65" s="12" customFormat="1" ht="11.25">
      <c r="B417" s="151"/>
      <c r="D417" s="145" t="s">
        <v>127</v>
      </c>
      <c r="E417" s="152" t="s">
        <v>1</v>
      </c>
      <c r="F417" s="153" t="s">
        <v>448</v>
      </c>
      <c r="H417" s="154">
        <v>61.03</v>
      </c>
      <c r="I417" s="155"/>
      <c r="L417" s="151"/>
      <c r="M417" s="156"/>
      <c r="T417" s="157"/>
      <c r="AT417" s="152" t="s">
        <v>127</v>
      </c>
      <c r="AU417" s="152" t="s">
        <v>77</v>
      </c>
      <c r="AV417" s="12" t="s">
        <v>81</v>
      </c>
      <c r="AW417" s="12" t="s">
        <v>30</v>
      </c>
      <c r="AX417" s="12" t="s">
        <v>73</v>
      </c>
      <c r="AY417" s="152" t="s">
        <v>119</v>
      </c>
    </row>
    <row r="418" spans="2:65" s="13" customFormat="1" ht="11.25">
      <c r="B418" s="158"/>
      <c r="D418" s="145" t="s">
        <v>127</v>
      </c>
      <c r="E418" s="159" t="s">
        <v>1</v>
      </c>
      <c r="F418" s="160" t="s">
        <v>133</v>
      </c>
      <c r="H418" s="161">
        <v>61.03</v>
      </c>
      <c r="I418" s="162"/>
      <c r="L418" s="158"/>
      <c r="M418" s="163"/>
      <c r="T418" s="164"/>
      <c r="AT418" s="159" t="s">
        <v>127</v>
      </c>
      <c r="AU418" s="159" t="s">
        <v>77</v>
      </c>
      <c r="AV418" s="13" t="s">
        <v>125</v>
      </c>
      <c r="AW418" s="13" t="s">
        <v>30</v>
      </c>
      <c r="AX418" s="13" t="s">
        <v>77</v>
      </c>
      <c r="AY418" s="159" t="s">
        <v>119</v>
      </c>
    </row>
    <row r="419" spans="2:65" s="1" customFormat="1" ht="24.2" customHeight="1">
      <c r="B419" s="126"/>
      <c r="C419" s="127" t="s">
        <v>264</v>
      </c>
      <c r="D419" s="127" t="s">
        <v>120</v>
      </c>
      <c r="E419" s="128" t="s">
        <v>449</v>
      </c>
      <c r="F419" s="129" t="s">
        <v>450</v>
      </c>
      <c r="G419" s="130" t="s">
        <v>451</v>
      </c>
      <c r="H419" s="175"/>
      <c r="I419" s="132"/>
      <c r="J419" s="133">
        <f>ROUND(I419*H419,2)</f>
        <v>0</v>
      </c>
      <c r="K419" s="129" t="s">
        <v>124</v>
      </c>
      <c r="L419" s="31"/>
      <c r="M419" s="134" t="s">
        <v>1</v>
      </c>
      <c r="N419" s="135" t="s">
        <v>38</v>
      </c>
      <c r="P419" s="136">
        <f>O419*H419</f>
        <v>0</v>
      </c>
      <c r="Q419" s="136">
        <v>0</v>
      </c>
      <c r="R419" s="136">
        <f>Q419*H419</f>
        <v>0</v>
      </c>
      <c r="S419" s="136">
        <v>0</v>
      </c>
      <c r="T419" s="137">
        <f>S419*H419</f>
        <v>0</v>
      </c>
      <c r="AR419" s="138" t="s">
        <v>174</v>
      </c>
      <c r="AT419" s="138" t="s">
        <v>120</v>
      </c>
      <c r="AU419" s="138" t="s">
        <v>77</v>
      </c>
      <c r="AY419" s="16" t="s">
        <v>119</v>
      </c>
      <c r="BE419" s="139">
        <f>IF(N419="základní",J419,0)</f>
        <v>0</v>
      </c>
      <c r="BF419" s="139">
        <f>IF(N419="snížená",J419,0)</f>
        <v>0</v>
      </c>
      <c r="BG419" s="139">
        <f>IF(N419="zákl. přenesená",J419,0)</f>
        <v>0</v>
      </c>
      <c r="BH419" s="139">
        <f>IF(N419="sníž. přenesená",J419,0)</f>
        <v>0</v>
      </c>
      <c r="BI419" s="139">
        <f>IF(N419="nulová",J419,0)</f>
        <v>0</v>
      </c>
      <c r="BJ419" s="16" t="s">
        <v>77</v>
      </c>
      <c r="BK419" s="139">
        <f>ROUND(I419*H419,2)</f>
        <v>0</v>
      </c>
      <c r="BL419" s="16" t="s">
        <v>174</v>
      </c>
      <c r="BM419" s="138" t="s">
        <v>452</v>
      </c>
    </row>
    <row r="420" spans="2:65" s="1" customFormat="1" ht="11.25">
      <c r="B420" s="31"/>
      <c r="D420" s="140"/>
      <c r="F420" s="141"/>
      <c r="I420" s="142"/>
      <c r="L420" s="31"/>
      <c r="M420" s="143"/>
      <c r="T420" s="55"/>
      <c r="AT420" s="16" t="s">
        <v>126</v>
      </c>
      <c r="AU420" s="16" t="s">
        <v>77</v>
      </c>
    </row>
    <row r="421" spans="2:65" s="10" customFormat="1" ht="25.9" customHeight="1">
      <c r="B421" s="117"/>
      <c r="D421" s="118" t="s">
        <v>72</v>
      </c>
      <c r="E421" s="119" t="s">
        <v>453</v>
      </c>
      <c r="F421" s="119" t="s">
        <v>454</v>
      </c>
      <c r="I421" s="120"/>
      <c r="J421" s="108">
        <f>BK421</f>
        <v>0</v>
      </c>
      <c r="L421" s="117"/>
      <c r="M421" s="121"/>
      <c r="P421" s="122">
        <f>SUM(P422:P471)</f>
        <v>0</v>
      </c>
      <c r="R421" s="122">
        <f>SUM(R422:R471)</f>
        <v>0</v>
      </c>
      <c r="T421" s="123">
        <f>SUM(T422:T471)</f>
        <v>0</v>
      </c>
      <c r="AR421" s="118" t="s">
        <v>81</v>
      </c>
      <c r="AT421" s="124" t="s">
        <v>72</v>
      </c>
      <c r="AU421" s="124" t="s">
        <v>73</v>
      </c>
      <c r="AY421" s="118" t="s">
        <v>119</v>
      </c>
      <c r="BK421" s="125">
        <f>SUM(BK422:BK471)</f>
        <v>0</v>
      </c>
    </row>
    <row r="422" spans="2:65" s="1" customFormat="1" ht="24.2" customHeight="1">
      <c r="B422" s="126"/>
      <c r="C422" s="127" t="s">
        <v>455</v>
      </c>
      <c r="D422" s="127" t="s">
        <v>120</v>
      </c>
      <c r="E422" s="128" t="s">
        <v>456</v>
      </c>
      <c r="F422" s="129" t="s">
        <v>457</v>
      </c>
      <c r="G422" s="130" t="s">
        <v>458</v>
      </c>
      <c r="H422" s="131">
        <v>203.72</v>
      </c>
      <c r="I422" s="132"/>
      <c r="J422" s="133">
        <f>ROUND(I422*H422,2)</f>
        <v>0</v>
      </c>
      <c r="K422" s="129" t="s">
        <v>124</v>
      </c>
      <c r="L422" s="31"/>
      <c r="M422" s="134" t="s">
        <v>1</v>
      </c>
      <c r="N422" s="135" t="s">
        <v>38</v>
      </c>
      <c r="P422" s="136">
        <f>O422*H422</f>
        <v>0</v>
      </c>
      <c r="Q422" s="136">
        <v>0</v>
      </c>
      <c r="R422" s="136">
        <f>Q422*H422</f>
        <v>0</v>
      </c>
      <c r="S422" s="136">
        <v>0</v>
      </c>
      <c r="T422" s="137">
        <f>S422*H422</f>
        <v>0</v>
      </c>
      <c r="AR422" s="138" t="s">
        <v>174</v>
      </c>
      <c r="AT422" s="138" t="s">
        <v>120</v>
      </c>
      <c r="AU422" s="138" t="s">
        <v>77</v>
      </c>
      <c r="AY422" s="16" t="s">
        <v>119</v>
      </c>
      <c r="BE422" s="139">
        <f>IF(N422="základní",J422,0)</f>
        <v>0</v>
      </c>
      <c r="BF422" s="139">
        <f>IF(N422="snížená",J422,0)</f>
        <v>0</v>
      </c>
      <c r="BG422" s="139">
        <f>IF(N422="zákl. přenesená",J422,0)</f>
        <v>0</v>
      </c>
      <c r="BH422" s="139">
        <f>IF(N422="sníž. přenesená",J422,0)</f>
        <v>0</v>
      </c>
      <c r="BI422" s="139">
        <f>IF(N422="nulová",J422,0)</f>
        <v>0</v>
      </c>
      <c r="BJ422" s="16" t="s">
        <v>77</v>
      </c>
      <c r="BK422" s="139">
        <f>ROUND(I422*H422,2)</f>
        <v>0</v>
      </c>
      <c r="BL422" s="16" t="s">
        <v>174</v>
      </c>
      <c r="BM422" s="138" t="s">
        <v>459</v>
      </c>
    </row>
    <row r="423" spans="2:65" s="1" customFormat="1" ht="11.25">
      <c r="B423" s="31"/>
      <c r="D423" s="140"/>
      <c r="F423" s="141"/>
      <c r="I423" s="142"/>
      <c r="L423" s="31"/>
      <c r="M423" s="143"/>
      <c r="T423" s="55"/>
      <c r="AT423" s="16" t="s">
        <v>126</v>
      </c>
      <c r="AU423" s="16" t="s">
        <v>77</v>
      </c>
    </row>
    <row r="424" spans="2:65" s="11" customFormat="1" ht="11.25">
      <c r="B424" s="144"/>
      <c r="D424" s="145" t="s">
        <v>127</v>
      </c>
      <c r="E424" s="146" t="s">
        <v>1</v>
      </c>
      <c r="F424" s="147" t="s">
        <v>128</v>
      </c>
      <c r="H424" s="146" t="s">
        <v>1</v>
      </c>
      <c r="I424" s="148"/>
      <c r="L424" s="144"/>
      <c r="M424" s="149"/>
      <c r="T424" s="150"/>
      <c r="AT424" s="146" t="s">
        <v>127</v>
      </c>
      <c r="AU424" s="146" t="s">
        <v>77</v>
      </c>
      <c r="AV424" s="11" t="s">
        <v>77</v>
      </c>
      <c r="AW424" s="11" t="s">
        <v>30</v>
      </c>
      <c r="AX424" s="11" t="s">
        <v>73</v>
      </c>
      <c r="AY424" s="146" t="s">
        <v>119</v>
      </c>
    </row>
    <row r="425" spans="2:65" s="11" customFormat="1" ht="11.25">
      <c r="B425" s="144"/>
      <c r="D425" s="145" t="s">
        <v>127</v>
      </c>
      <c r="E425" s="146" t="s">
        <v>1</v>
      </c>
      <c r="F425" s="147" t="s">
        <v>460</v>
      </c>
      <c r="H425" s="146" t="s">
        <v>1</v>
      </c>
      <c r="I425" s="148"/>
      <c r="L425" s="144"/>
      <c r="M425" s="149"/>
      <c r="T425" s="150"/>
      <c r="AT425" s="146" t="s">
        <v>127</v>
      </c>
      <c r="AU425" s="146" t="s">
        <v>77</v>
      </c>
      <c r="AV425" s="11" t="s">
        <v>77</v>
      </c>
      <c r="AW425" s="11" t="s">
        <v>30</v>
      </c>
      <c r="AX425" s="11" t="s">
        <v>73</v>
      </c>
      <c r="AY425" s="146" t="s">
        <v>119</v>
      </c>
    </row>
    <row r="426" spans="2:65" s="12" customFormat="1" ht="11.25">
      <c r="B426" s="151"/>
      <c r="D426" s="145" t="s">
        <v>127</v>
      </c>
      <c r="E426" s="152" t="s">
        <v>1</v>
      </c>
      <c r="F426" s="153" t="s">
        <v>461</v>
      </c>
      <c r="H426" s="154">
        <v>203.72</v>
      </c>
      <c r="I426" s="155"/>
      <c r="L426" s="151"/>
      <c r="M426" s="156"/>
      <c r="T426" s="157"/>
      <c r="AT426" s="152" t="s">
        <v>127</v>
      </c>
      <c r="AU426" s="152" t="s">
        <v>77</v>
      </c>
      <c r="AV426" s="12" t="s">
        <v>81</v>
      </c>
      <c r="AW426" s="12" t="s">
        <v>30</v>
      </c>
      <c r="AX426" s="12" t="s">
        <v>73</v>
      </c>
      <c r="AY426" s="152" t="s">
        <v>119</v>
      </c>
    </row>
    <row r="427" spans="2:65" s="13" customFormat="1" ht="11.25">
      <c r="B427" s="158"/>
      <c r="D427" s="145" t="s">
        <v>127</v>
      </c>
      <c r="E427" s="159" t="s">
        <v>1</v>
      </c>
      <c r="F427" s="160" t="s">
        <v>133</v>
      </c>
      <c r="H427" s="161">
        <v>203.72</v>
      </c>
      <c r="I427" s="162"/>
      <c r="L427" s="158"/>
      <c r="M427" s="163"/>
      <c r="T427" s="164"/>
      <c r="AT427" s="159" t="s">
        <v>127</v>
      </c>
      <c r="AU427" s="159" t="s">
        <v>77</v>
      </c>
      <c r="AV427" s="13" t="s">
        <v>125</v>
      </c>
      <c r="AW427" s="13" t="s">
        <v>30</v>
      </c>
      <c r="AX427" s="13" t="s">
        <v>77</v>
      </c>
      <c r="AY427" s="159" t="s">
        <v>119</v>
      </c>
    </row>
    <row r="428" spans="2:65" s="1" customFormat="1" ht="24.2" customHeight="1">
      <c r="B428" s="126"/>
      <c r="C428" s="165" t="s">
        <v>268</v>
      </c>
      <c r="D428" s="165" t="s">
        <v>355</v>
      </c>
      <c r="E428" s="166" t="s">
        <v>462</v>
      </c>
      <c r="F428" s="167" t="s">
        <v>463</v>
      </c>
      <c r="G428" s="168" t="s">
        <v>245</v>
      </c>
      <c r="H428" s="169">
        <v>6.9000000000000006E-2</v>
      </c>
      <c r="I428" s="170"/>
      <c r="J428" s="171">
        <f>ROUND(I428*H428,2)</f>
        <v>0</v>
      </c>
      <c r="K428" s="167" t="s">
        <v>1</v>
      </c>
      <c r="L428" s="172"/>
      <c r="M428" s="173" t="s">
        <v>1</v>
      </c>
      <c r="N428" s="174" t="s">
        <v>38</v>
      </c>
      <c r="P428" s="136">
        <f>O428*H428</f>
        <v>0</v>
      </c>
      <c r="Q428" s="136">
        <v>0</v>
      </c>
      <c r="R428" s="136">
        <f>Q428*H428</f>
        <v>0</v>
      </c>
      <c r="S428" s="136">
        <v>0</v>
      </c>
      <c r="T428" s="137">
        <f>S428*H428</f>
        <v>0</v>
      </c>
      <c r="AR428" s="138" t="s">
        <v>209</v>
      </c>
      <c r="AT428" s="138" t="s">
        <v>355</v>
      </c>
      <c r="AU428" s="138" t="s">
        <v>77</v>
      </c>
      <c r="AY428" s="16" t="s">
        <v>119</v>
      </c>
      <c r="BE428" s="139">
        <f>IF(N428="základní",J428,0)</f>
        <v>0</v>
      </c>
      <c r="BF428" s="139">
        <f>IF(N428="snížená",J428,0)</f>
        <v>0</v>
      </c>
      <c r="BG428" s="139">
        <f>IF(N428="zákl. přenesená",J428,0)</f>
        <v>0</v>
      </c>
      <c r="BH428" s="139">
        <f>IF(N428="sníž. přenesená",J428,0)</f>
        <v>0</v>
      </c>
      <c r="BI428" s="139">
        <f>IF(N428="nulová",J428,0)</f>
        <v>0</v>
      </c>
      <c r="BJ428" s="16" t="s">
        <v>77</v>
      </c>
      <c r="BK428" s="139">
        <f>ROUND(I428*H428,2)</f>
        <v>0</v>
      </c>
      <c r="BL428" s="16" t="s">
        <v>174</v>
      </c>
      <c r="BM428" s="138" t="s">
        <v>464</v>
      </c>
    </row>
    <row r="429" spans="2:65" s="1" customFormat="1" ht="24.2" customHeight="1">
      <c r="B429" s="126"/>
      <c r="C429" s="165" t="s">
        <v>465</v>
      </c>
      <c r="D429" s="165" t="s">
        <v>355</v>
      </c>
      <c r="E429" s="166" t="s">
        <v>466</v>
      </c>
      <c r="F429" s="167" t="s">
        <v>467</v>
      </c>
      <c r="G429" s="168" t="s">
        <v>245</v>
      </c>
      <c r="H429" s="169">
        <v>6.6000000000000003E-2</v>
      </c>
      <c r="I429" s="170"/>
      <c r="J429" s="171">
        <f>ROUND(I429*H429,2)</f>
        <v>0</v>
      </c>
      <c r="K429" s="167" t="s">
        <v>1</v>
      </c>
      <c r="L429" s="172"/>
      <c r="M429" s="173" t="s">
        <v>1</v>
      </c>
      <c r="N429" s="174" t="s">
        <v>38</v>
      </c>
      <c r="P429" s="136">
        <f>O429*H429</f>
        <v>0</v>
      </c>
      <c r="Q429" s="136">
        <v>0</v>
      </c>
      <c r="R429" s="136">
        <f>Q429*H429</f>
        <v>0</v>
      </c>
      <c r="S429" s="136">
        <v>0</v>
      </c>
      <c r="T429" s="137">
        <f>S429*H429</f>
        <v>0</v>
      </c>
      <c r="AR429" s="138" t="s">
        <v>209</v>
      </c>
      <c r="AT429" s="138" t="s">
        <v>355</v>
      </c>
      <c r="AU429" s="138" t="s">
        <v>77</v>
      </c>
      <c r="AY429" s="16" t="s">
        <v>119</v>
      </c>
      <c r="BE429" s="139">
        <f>IF(N429="základní",J429,0)</f>
        <v>0</v>
      </c>
      <c r="BF429" s="139">
        <f>IF(N429="snížená",J429,0)</f>
        <v>0</v>
      </c>
      <c r="BG429" s="139">
        <f>IF(N429="zákl. přenesená",J429,0)</f>
        <v>0</v>
      </c>
      <c r="BH429" s="139">
        <f>IF(N429="sníž. přenesená",J429,0)</f>
        <v>0</v>
      </c>
      <c r="BI429" s="139">
        <f>IF(N429="nulová",J429,0)</f>
        <v>0</v>
      </c>
      <c r="BJ429" s="16" t="s">
        <v>77</v>
      </c>
      <c r="BK429" s="139">
        <f>ROUND(I429*H429,2)</f>
        <v>0</v>
      </c>
      <c r="BL429" s="16" t="s">
        <v>174</v>
      </c>
      <c r="BM429" s="138" t="s">
        <v>468</v>
      </c>
    </row>
    <row r="430" spans="2:65" s="1" customFormat="1" ht="33" customHeight="1">
      <c r="B430" s="126"/>
      <c r="C430" s="165" t="s">
        <v>275</v>
      </c>
      <c r="D430" s="165" t="s">
        <v>355</v>
      </c>
      <c r="E430" s="166" t="s">
        <v>469</v>
      </c>
      <c r="F430" s="167" t="s">
        <v>470</v>
      </c>
      <c r="G430" s="168" t="s">
        <v>123</v>
      </c>
      <c r="H430" s="169">
        <v>6.8</v>
      </c>
      <c r="I430" s="170"/>
      <c r="J430" s="171">
        <f>ROUND(I430*H430,2)</f>
        <v>0</v>
      </c>
      <c r="K430" s="167" t="s">
        <v>1</v>
      </c>
      <c r="L430" s="172"/>
      <c r="M430" s="173" t="s">
        <v>1</v>
      </c>
      <c r="N430" s="174" t="s">
        <v>38</v>
      </c>
      <c r="P430" s="136">
        <f>O430*H430</f>
        <v>0</v>
      </c>
      <c r="Q430" s="136">
        <v>0</v>
      </c>
      <c r="R430" s="136">
        <f>Q430*H430</f>
        <v>0</v>
      </c>
      <c r="S430" s="136">
        <v>0</v>
      </c>
      <c r="T430" s="137">
        <f>S430*H430</f>
        <v>0</v>
      </c>
      <c r="AR430" s="138" t="s">
        <v>209</v>
      </c>
      <c r="AT430" s="138" t="s">
        <v>355</v>
      </c>
      <c r="AU430" s="138" t="s">
        <v>77</v>
      </c>
      <c r="AY430" s="16" t="s">
        <v>119</v>
      </c>
      <c r="BE430" s="139">
        <f>IF(N430="základní",J430,0)</f>
        <v>0</v>
      </c>
      <c r="BF430" s="139">
        <f>IF(N430="snížená",J430,0)</f>
        <v>0</v>
      </c>
      <c r="BG430" s="139">
        <f>IF(N430="zákl. přenesená",J430,0)</f>
        <v>0</v>
      </c>
      <c r="BH430" s="139">
        <f>IF(N430="sníž. přenesená",J430,0)</f>
        <v>0</v>
      </c>
      <c r="BI430" s="139">
        <f>IF(N430="nulová",J430,0)</f>
        <v>0</v>
      </c>
      <c r="BJ430" s="16" t="s">
        <v>77</v>
      </c>
      <c r="BK430" s="139">
        <f>ROUND(I430*H430,2)</f>
        <v>0</v>
      </c>
      <c r="BL430" s="16" t="s">
        <v>174</v>
      </c>
      <c r="BM430" s="138" t="s">
        <v>471</v>
      </c>
    </row>
    <row r="431" spans="2:65" s="12" customFormat="1" ht="11.25">
      <c r="B431" s="151"/>
      <c r="D431" s="145" t="s">
        <v>127</v>
      </c>
      <c r="E431" s="152" t="s">
        <v>1</v>
      </c>
      <c r="F431" s="153" t="s">
        <v>472</v>
      </c>
      <c r="H431" s="154">
        <v>6.8</v>
      </c>
      <c r="I431" s="155"/>
      <c r="L431" s="151"/>
      <c r="M431" s="156"/>
      <c r="T431" s="157"/>
      <c r="AT431" s="152" t="s">
        <v>127</v>
      </c>
      <c r="AU431" s="152" t="s">
        <v>77</v>
      </c>
      <c r="AV431" s="12" t="s">
        <v>81</v>
      </c>
      <c r="AW431" s="12" t="s">
        <v>30</v>
      </c>
      <c r="AX431" s="12" t="s">
        <v>73</v>
      </c>
      <c r="AY431" s="152" t="s">
        <v>119</v>
      </c>
    </row>
    <row r="432" spans="2:65" s="13" customFormat="1" ht="11.25">
      <c r="B432" s="158"/>
      <c r="D432" s="145" t="s">
        <v>127</v>
      </c>
      <c r="E432" s="159" t="s">
        <v>1</v>
      </c>
      <c r="F432" s="160" t="s">
        <v>133</v>
      </c>
      <c r="H432" s="161">
        <v>6.8</v>
      </c>
      <c r="I432" s="162"/>
      <c r="L432" s="158"/>
      <c r="M432" s="163"/>
      <c r="T432" s="164"/>
      <c r="AT432" s="159" t="s">
        <v>127</v>
      </c>
      <c r="AU432" s="159" t="s">
        <v>77</v>
      </c>
      <c r="AV432" s="13" t="s">
        <v>125</v>
      </c>
      <c r="AW432" s="13" t="s">
        <v>30</v>
      </c>
      <c r="AX432" s="13" t="s">
        <v>77</v>
      </c>
      <c r="AY432" s="159" t="s">
        <v>119</v>
      </c>
    </row>
    <row r="433" spans="2:65" s="1" customFormat="1" ht="16.5" customHeight="1">
      <c r="B433" s="126"/>
      <c r="C433" s="165" t="s">
        <v>473</v>
      </c>
      <c r="D433" s="165" t="s">
        <v>355</v>
      </c>
      <c r="E433" s="166" t="s">
        <v>474</v>
      </c>
      <c r="F433" s="167" t="s">
        <v>475</v>
      </c>
      <c r="G433" s="168" t="s">
        <v>160</v>
      </c>
      <c r="H433" s="169">
        <v>6</v>
      </c>
      <c r="I433" s="170"/>
      <c r="J433" s="171">
        <f>ROUND(I433*H433,2)</f>
        <v>0</v>
      </c>
      <c r="K433" s="167" t="s">
        <v>1</v>
      </c>
      <c r="L433" s="172"/>
      <c r="M433" s="173" t="s">
        <v>1</v>
      </c>
      <c r="N433" s="174" t="s">
        <v>38</v>
      </c>
      <c r="P433" s="136">
        <f>O433*H433</f>
        <v>0</v>
      </c>
      <c r="Q433" s="136">
        <v>0</v>
      </c>
      <c r="R433" s="136">
        <f>Q433*H433</f>
        <v>0</v>
      </c>
      <c r="S433" s="136">
        <v>0</v>
      </c>
      <c r="T433" s="137">
        <f>S433*H433</f>
        <v>0</v>
      </c>
      <c r="AR433" s="138" t="s">
        <v>209</v>
      </c>
      <c r="AT433" s="138" t="s">
        <v>355</v>
      </c>
      <c r="AU433" s="138" t="s">
        <v>77</v>
      </c>
      <c r="AY433" s="16" t="s">
        <v>119</v>
      </c>
      <c r="BE433" s="139">
        <f>IF(N433="základní",J433,0)</f>
        <v>0</v>
      </c>
      <c r="BF433" s="139">
        <f>IF(N433="snížená",J433,0)</f>
        <v>0</v>
      </c>
      <c r="BG433" s="139">
        <f>IF(N433="zákl. přenesená",J433,0)</f>
        <v>0</v>
      </c>
      <c r="BH433" s="139">
        <f>IF(N433="sníž. přenesená",J433,0)</f>
        <v>0</v>
      </c>
      <c r="BI433" s="139">
        <f>IF(N433="nulová",J433,0)</f>
        <v>0</v>
      </c>
      <c r="BJ433" s="16" t="s">
        <v>77</v>
      </c>
      <c r="BK433" s="139">
        <f>ROUND(I433*H433,2)</f>
        <v>0</v>
      </c>
      <c r="BL433" s="16" t="s">
        <v>174</v>
      </c>
      <c r="BM433" s="138" t="s">
        <v>476</v>
      </c>
    </row>
    <row r="434" spans="2:65" s="12" customFormat="1" ht="11.25">
      <c r="B434" s="151"/>
      <c r="D434" s="145" t="s">
        <v>127</v>
      </c>
      <c r="E434" s="152" t="s">
        <v>1</v>
      </c>
      <c r="F434" s="153" t="s">
        <v>144</v>
      </c>
      <c r="H434" s="154">
        <v>6</v>
      </c>
      <c r="I434" s="155"/>
      <c r="L434" s="151"/>
      <c r="M434" s="156"/>
      <c r="T434" s="157"/>
      <c r="AT434" s="152" t="s">
        <v>127</v>
      </c>
      <c r="AU434" s="152" t="s">
        <v>77</v>
      </c>
      <c r="AV434" s="12" t="s">
        <v>81</v>
      </c>
      <c r="AW434" s="12" t="s">
        <v>30</v>
      </c>
      <c r="AX434" s="12" t="s">
        <v>73</v>
      </c>
      <c r="AY434" s="152" t="s">
        <v>119</v>
      </c>
    </row>
    <row r="435" spans="2:65" s="13" customFormat="1" ht="11.25">
      <c r="B435" s="158"/>
      <c r="D435" s="145" t="s">
        <v>127</v>
      </c>
      <c r="E435" s="159" t="s">
        <v>1</v>
      </c>
      <c r="F435" s="160" t="s">
        <v>133</v>
      </c>
      <c r="H435" s="161">
        <v>6</v>
      </c>
      <c r="I435" s="162"/>
      <c r="L435" s="158"/>
      <c r="M435" s="163"/>
      <c r="T435" s="164"/>
      <c r="AT435" s="159" t="s">
        <v>127</v>
      </c>
      <c r="AU435" s="159" t="s">
        <v>77</v>
      </c>
      <c r="AV435" s="13" t="s">
        <v>125</v>
      </c>
      <c r="AW435" s="13" t="s">
        <v>30</v>
      </c>
      <c r="AX435" s="13" t="s">
        <v>77</v>
      </c>
      <c r="AY435" s="159" t="s">
        <v>119</v>
      </c>
    </row>
    <row r="436" spans="2:65" s="1" customFormat="1" ht="16.5" customHeight="1">
      <c r="B436" s="126"/>
      <c r="C436" s="165" t="s">
        <v>278</v>
      </c>
      <c r="D436" s="165" t="s">
        <v>355</v>
      </c>
      <c r="E436" s="166" t="s">
        <v>477</v>
      </c>
      <c r="F436" s="167" t="s">
        <v>478</v>
      </c>
      <c r="G436" s="168" t="s">
        <v>160</v>
      </c>
      <c r="H436" s="169">
        <v>1</v>
      </c>
      <c r="I436" s="170"/>
      <c r="J436" s="171">
        <f>ROUND(I436*H436,2)</f>
        <v>0</v>
      </c>
      <c r="K436" s="167" t="s">
        <v>1</v>
      </c>
      <c r="L436" s="172"/>
      <c r="M436" s="173" t="s">
        <v>1</v>
      </c>
      <c r="N436" s="174" t="s">
        <v>38</v>
      </c>
      <c r="P436" s="136">
        <f>O436*H436</f>
        <v>0</v>
      </c>
      <c r="Q436" s="136">
        <v>0</v>
      </c>
      <c r="R436" s="136">
        <f>Q436*H436</f>
        <v>0</v>
      </c>
      <c r="S436" s="136">
        <v>0</v>
      </c>
      <c r="T436" s="137">
        <f>S436*H436</f>
        <v>0</v>
      </c>
      <c r="AR436" s="138" t="s">
        <v>209</v>
      </c>
      <c r="AT436" s="138" t="s">
        <v>355</v>
      </c>
      <c r="AU436" s="138" t="s">
        <v>77</v>
      </c>
      <c r="AY436" s="16" t="s">
        <v>119</v>
      </c>
      <c r="BE436" s="139">
        <f>IF(N436="základní",J436,0)</f>
        <v>0</v>
      </c>
      <c r="BF436" s="139">
        <f>IF(N436="snížená",J436,0)</f>
        <v>0</v>
      </c>
      <c r="BG436" s="139">
        <f>IF(N436="zákl. přenesená",J436,0)</f>
        <v>0</v>
      </c>
      <c r="BH436" s="139">
        <f>IF(N436="sníž. přenesená",J436,0)</f>
        <v>0</v>
      </c>
      <c r="BI436" s="139">
        <f>IF(N436="nulová",J436,0)</f>
        <v>0</v>
      </c>
      <c r="BJ436" s="16" t="s">
        <v>77</v>
      </c>
      <c r="BK436" s="139">
        <f>ROUND(I436*H436,2)</f>
        <v>0</v>
      </c>
      <c r="BL436" s="16" t="s">
        <v>174</v>
      </c>
      <c r="BM436" s="138" t="s">
        <v>479</v>
      </c>
    </row>
    <row r="437" spans="2:65" s="12" customFormat="1" ht="11.25">
      <c r="B437" s="151"/>
      <c r="D437" s="145" t="s">
        <v>127</v>
      </c>
      <c r="E437" s="152" t="s">
        <v>1</v>
      </c>
      <c r="F437" s="153" t="s">
        <v>77</v>
      </c>
      <c r="H437" s="154">
        <v>1</v>
      </c>
      <c r="I437" s="155"/>
      <c r="L437" s="151"/>
      <c r="M437" s="156"/>
      <c r="T437" s="157"/>
      <c r="AT437" s="152" t="s">
        <v>127</v>
      </c>
      <c r="AU437" s="152" t="s">
        <v>77</v>
      </c>
      <c r="AV437" s="12" t="s">
        <v>81</v>
      </c>
      <c r="AW437" s="12" t="s">
        <v>30</v>
      </c>
      <c r="AX437" s="12" t="s">
        <v>73</v>
      </c>
      <c r="AY437" s="152" t="s">
        <v>119</v>
      </c>
    </row>
    <row r="438" spans="2:65" s="13" customFormat="1" ht="11.25">
      <c r="B438" s="158"/>
      <c r="D438" s="145" t="s">
        <v>127</v>
      </c>
      <c r="E438" s="159" t="s">
        <v>1</v>
      </c>
      <c r="F438" s="160" t="s">
        <v>133</v>
      </c>
      <c r="H438" s="161">
        <v>1</v>
      </c>
      <c r="I438" s="162"/>
      <c r="L438" s="158"/>
      <c r="M438" s="163"/>
      <c r="T438" s="164"/>
      <c r="AT438" s="159" t="s">
        <v>127</v>
      </c>
      <c r="AU438" s="159" t="s">
        <v>77</v>
      </c>
      <c r="AV438" s="13" t="s">
        <v>125</v>
      </c>
      <c r="AW438" s="13" t="s">
        <v>30</v>
      </c>
      <c r="AX438" s="13" t="s">
        <v>77</v>
      </c>
      <c r="AY438" s="159" t="s">
        <v>119</v>
      </c>
    </row>
    <row r="439" spans="2:65" s="1" customFormat="1" ht="24.2" customHeight="1">
      <c r="B439" s="126"/>
      <c r="C439" s="165" t="s">
        <v>480</v>
      </c>
      <c r="D439" s="165" t="s">
        <v>355</v>
      </c>
      <c r="E439" s="166" t="s">
        <v>481</v>
      </c>
      <c r="F439" s="167" t="s">
        <v>482</v>
      </c>
      <c r="G439" s="168" t="s">
        <v>160</v>
      </c>
      <c r="H439" s="169">
        <v>2</v>
      </c>
      <c r="I439" s="170"/>
      <c r="J439" s="171">
        <f>ROUND(I439*H439,2)</f>
        <v>0</v>
      </c>
      <c r="K439" s="167" t="s">
        <v>1</v>
      </c>
      <c r="L439" s="172"/>
      <c r="M439" s="173" t="s">
        <v>1</v>
      </c>
      <c r="N439" s="174" t="s">
        <v>38</v>
      </c>
      <c r="P439" s="136">
        <f>O439*H439</f>
        <v>0</v>
      </c>
      <c r="Q439" s="136">
        <v>0</v>
      </c>
      <c r="R439" s="136">
        <f>Q439*H439</f>
        <v>0</v>
      </c>
      <c r="S439" s="136">
        <v>0</v>
      </c>
      <c r="T439" s="137">
        <f>S439*H439</f>
        <v>0</v>
      </c>
      <c r="AR439" s="138" t="s">
        <v>209</v>
      </c>
      <c r="AT439" s="138" t="s">
        <v>355</v>
      </c>
      <c r="AU439" s="138" t="s">
        <v>77</v>
      </c>
      <c r="AY439" s="16" t="s">
        <v>119</v>
      </c>
      <c r="BE439" s="139">
        <f>IF(N439="základní",J439,0)</f>
        <v>0</v>
      </c>
      <c r="BF439" s="139">
        <f>IF(N439="snížená",J439,0)</f>
        <v>0</v>
      </c>
      <c r="BG439" s="139">
        <f>IF(N439="zákl. přenesená",J439,0)</f>
        <v>0</v>
      </c>
      <c r="BH439" s="139">
        <f>IF(N439="sníž. přenesená",J439,0)</f>
        <v>0</v>
      </c>
      <c r="BI439" s="139">
        <f>IF(N439="nulová",J439,0)</f>
        <v>0</v>
      </c>
      <c r="BJ439" s="16" t="s">
        <v>77</v>
      </c>
      <c r="BK439" s="139">
        <f>ROUND(I439*H439,2)</f>
        <v>0</v>
      </c>
      <c r="BL439" s="16" t="s">
        <v>174</v>
      </c>
      <c r="BM439" s="138" t="s">
        <v>483</v>
      </c>
    </row>
    <row r="440" spans="2:65" s="12" customFormat="1" ht="11.25">
      <c r="B440" s="151"/>
      <c r="D440" s="145" t="s">
        <v>127</v>
      </c>
      <c r="E440" s="152" t="s">
        <v>1</v>
      </c>
      <c r="F440" s="153" t="s">
        <v>81</v>
      </c>
      <c r="H440" s="154">
        <v>2</v>
      </c>
      <c r="I440" s="155"/>
      <c r="L440" s="151"/>
      <c r="M440" s="156"/>
      <c r="T440" s="157"/>
      <c r="AT440" s="152" t="s">
        <v>127</v>
      </c>
      <c r="AU440" s="152" t="s">
        <v>77</v>
      </c>
      <c r="AV440" s="12" t="s">
        <v>81</v>
      </c>
      <c r="AW440" s="12" t="s">
        <v>30</v>
      </c>
      <c r="AX440" s="12" t="s">
        <v>73</v>
      </c>
      <c r="AY440" s="152" t="s">
        <v>119</v>
      </c>
    </row>
    <row r="441" spans="2:65" s="13" customFormat="1" ht="11.25">
      <c r="B441" s="158"/>
      <c r="D441" s="145" t="s">
        <v>127</v>
      </c>
      <c r="E441" s="159" t="s">
        <v>1</v>
      </c>
      <c r="F441" s="160" t="s">
        <v>133</v>
      </c>
      <c r="H441" s="161">
        <v>2</v>
      </c>
      <c r="I441" s="162"/>
      <c r="L441" s="158"/>
      <c r="M441" s="163"/>
      <c r="T441" s="164"/>
      <c r="AT441" s="159" t="s">
        <v>127</v>
      </c>
      <c r="AU441" s="159" t="s">
        <v>77</v>
      </c>
      <c r="AV441" s="13" t="s">
        <v>125</v>
      </c>
      <c r="AW441" s="13" t="s">
        <v>30</v>
      </c>
      <c r="AX441" s="13" t="s">
        <v>77</v>
      </c>
      <c r="AY441" s="159" t="s">
        <v>119</v>
      </c>
    </row>
    <row r="442" spans="2:65" s="1" customFormat="1" ht="24.2" customHeight="1">
      <c r="B442" s="126"/>
      <c r="C442" s="127" t="s">
        <v>282</v>
      </c>
      <c r="D442" s="127" t="s">
        <v>120</v>
      </c>
      <c r="E442" s="128" t="s">
        <v>484</v>
      </c>
      <c r="F442" s="129" t="s">
        <v>485</v>
      </c>
      <c r="G442" s="130" t="s">
        <v>458</v>
      </c>
      <c r="H442" s="131">
        <v>161.4</v>
      </c>
      <c r="I442" s="132"/>
      <c r="J442" s="133">
        <f>ROUND(I442*H442,2)</f>
        <v>0</v>
      </c>
      <c r="K442" s="129" t="s">
        <v>124</v>
      </c>
      <c r="L442" s="31"/>
      <c r="M442" s="134" t="s">
        <v>1</v>
      </c>
      <c r="N442" s="135" t="s">
        <v>38</v>
      </c>
      <c r="P442" s="136">
        <f>O442*H442</f>
        <v>0</v>
      </c>
      <c r="Q442" s="136">
        <v>0</v>
      </c>
      <c r="R442" s="136">
        <f>Q442*H442</f>
        <v>0</v>
      </c>
      <c r="S442" s="136">
        <v>0</v>
      </c>
      <c r="T442" s="137">
        <f>S442*H442</f>
        <v>0</v>
      </c>
      <c r="AR442" s="138" t="s">
        <v>174</v>
      </c>
      <c r="AT442" s="138" t="s">
        <v>120</v>
      </c>
      <c r="AU442" s="138" t="s">
        <v>77</v>
      </c>
      <c r="AY442" s="16" t="s">
        <v>119</v>
      </c>
      <c r="BE442" s="139">
        <f>IF(N442="základní",J442,0)</f>
        <v>0</v>
      </c>
      <c r="BF442" s="139">
        <f>IF(N442="snížená",J442,0)</f>
        <v>0</v>
      </c>
      <c r="BG442" s="139">
        <f>IF(N442="zákl. přenesená",J442,0)</f>
        <v>0</v>
      </c>
      <c r="BH442" s="139">
        <f>IF(N442="sníž. přenesená",J442,0)</f>
        <v>0</v>
      </c>
      <c r="BI442" s="139">
        <f>IF(N442="nulová",J442,0)</f>
        <v>0</v>
      </c>
      <c r="BJ442" s="16" t="s">
        <v>77</v>
      </c>
      <c r="BK442" s="139">
        <f>ROUND(I442*H442,2)</f>
        <v>0</v>
      </c>
      <c r="BL442" s="16" t="s">
        <v>174</v>
      </c>
      <c r="BM442" s="138" t="s">
        <v>486</v>
      </c>
    </row>
    <row r="443" spans="2:65" s="1" customFormat="1" ht="11.25">
      <c r="B443" s="31"/>
      <c r="D443" s="140"/>
      <c r="F443" s="141"/>
      <c r="I443" s="142"/>
      <c r="L443" s="31"/>
      <c r="M443" s="143"/>
      <c r="T443" s="55"/>
      <c r="AT443" s="16" t="s">
        <v>126</v>
      </c>
      <c r="AU443" s="16" t="s">
        <v>77</v>
      </c>
    </row>
    <row r="444" spans="2:65" s="11" customFormat="1" ht="11.25">
      <c r="B444" s="144"/>
      <c r="D444" s="145" t="s">
        <v>127</v>
      </c>
      <c r="E444" s="146" t="s">
        <v>1</v>
      </c>
      <c r="F444" s="147" t="s">
        <v>128</v>
      </c>
      <c r="H444" s="146" t="s">
        <v>1</v>
      </c>
      <c r="I444" s="148"/>
      <c r="L444" s="144"/>
      <c r="M444" s="149"/>
      <c r="T444" s="150"/>
      <c r="AT444" s="146" t="s">
        <v>127</v>
      </c>
      <c r="AU444" s="146" t="s">
        <v>77</v>
      </c>
      <c r="AV444" s="11" t="s">
        <v>77</v>
      </c>
      <c r="AW444" s="11" t="s">
        <v>30</v>
      </c>
      <c r="AX444" s="11" t="s">
        <v>73</v>
      </c>
      <c r="AY444" s="146" t="s">
        <v>119</v>
      </c>
    </row>
    <row r="445" spans="2:65" s="11" customFormat="1" ht="11.25">
      <c r="B445" s="144"/>
      <c r="D445" s="145" t="s">
        <v>127</v>
      </c>
      <c r="E445" s="146" t="s">
        <v>1</v>
      </c>
      <c r="F445" s="147" t="s">
        <v>487</v>
      </c>
      <c r="H445" s="146" t="s">
        <v>1</v>
      </c>
      <c r="I445" s="148"/>
      <c r="L445" s="144"/>
      <c r="M445" s="149"/>
      <c r="T445" s="150"/>
      <c r="AT445" s="146" t="s">
        <v>127</v>
      </c>
      <c r="AU445" s="146" t="s">
        <v>77</v>
      </c>
      <c r="AV445" s="11" t="s">
        <v>77</v>
      </c>
      <c r="AW445" s="11" t="s">
        <v>30</v>
      </c>
      <c r="AX445" s="11" t="s">
        <v>73</v>
      </c>
      <c r="AY445" s="146" t="s">
        <v>119</v>
      </c>
    </row>
    <row r="446" spans="2:65" s="12" customFormat="1" ht="11.25">
      <c r="B446" s="151"/>
      <c r="D446" s="145" t="s">
        <v>127</v>
      </c>
      <c r="E446" s="152" t="s">
        <v>1</v>
      </c>
      <c r="F446" s="153" t="s">
        <v>488</v>
      </c>
      <c r="H446" s="154">
        <v>161.4</v>
      </c>
      <c r="I446" s="155"/>
      <c r="L446" s="151"/>
      <c r="M446" s="156"/>
      <c r="T446" s="157"/>
      <c r="AT446" s="152" t="s">
        <v>127</v>
      </c>
      <c r="AU446" s="152" t="s">
        <v>77</v>
      </c>
      <c r="AV446" s="12" t="s">
        <v>81</v>
      </c>
      <c r="AW446" s="12" t="s">
        <v>30</v>
      </c>
      <c r="AX446" s="12" t="s">
        <v>73</v>
      </c>
      <c r="AY446" s="152" t="s">
        <v>119</v>
      </c>
    </row>
    <row r="447" spans="2:65" s="13" customFormat="1" ht="11.25">
      <c r="B447" s="158"/>
      <c r="D447" s="145" t="s">
        <v>127</v>
      </c>
      <c r="E447" s="159" t="s">
        <v>1</v>
      </c>
      <c r="F447" s="160" t="s">
        <v>133</v>
      </c>
      <c r="H447" s="161">
        <v>161.4</v>
      </c>
      <c r="I447" s="162"/>
      <c r="L447" s="158"/>
      <c r="M447" s="163"/>
      <c r="T447" s="164"/>
      <c r="AT447" s="159" t="s">
        <v>127</v>
      </c>
      <c r="AU447" s="159" t="s">
        <v>77</v>
      </c>
      <c r="AV447" s="13" t="s">
        <v>125</v>
      </c>
      <c r="AW447" s="13" t="s">
        <v>30</v>
      </c>
      <c r="AX447" s="13" t="s">
        <v>77</v>
      </c>
      <c r="AY447" s="159" t="s">
        <v>119</v>
      </c>
    </row>
    <row r="448" spans="2:65" s="1" customFormat="1" ht="24.2" customHeight="1">
      <c r="B448" s="126"/>
      <c r="C448" s="165" t="s">
        <v>489</v>
      </c>
      <c r="D448" s="165" t="s">
        <v>355</v>
      </c>
      <c r="E448" s="166" t="s">
        <v>490</v>
      </c>
      <c r="F448" s="167" t="s">
        <v>491</v>
      </c>
      <c r="G448" s="168" t="s">
        <v>245</v>
      </c>
      <c r="H448" s="169">
        <v>8.6999999999999994E-2</v>
      </c>
      <c r="I448" s="170"/>
      <c r="J448" s="171">
        <f>ROUND(I448*H448,2)</f>
        <v>0</v>
      </c>
      <c r="K448" s="167" t="s">
        <v>1</v>
      </c>
      <c r="L448" s="172"/>
      <c r="M448" s="173" t="s">
        <v>1</v>
      </c>
      <c r="N448" s="174" t="s">
        <v>38</v>
      </c>
      <c r="P448" s="136">
        <f>O448*H448</f>
        <v>0</v>
      </c>
      <c r="Q448" s="136">
        <v>0</v>
      </c>
      <c r="R448" s="136">
        <f>Q448*H448</f>
        <v>0</v>
      </c>
      <c r="S448" s="136">
        <v>0</v>
      </c>
      <c r="T448" s="137">
        <f>S448*H448</f>
        <v>0</v>
      </c>
      <c r="AR448" s="138" t="s">
        <v>209</v>
      </c>
      <c r="AT448" s="138" t="s">
        <v>355</v>
      </c>
      <c r="AU448" s="138" t="s">
        <v>77</v>
      </c>
      <c r="AY448" s="16" t="s">
        <v>119</v>
      </c>
      <c r="BE448" s="139">
        <f>IF(N448="základní",J448,0)</f>
        <v>0</v>
      </c>
      <c r="BF448" s="139">
        <f>IF(N448="snížená",J448,0)</f>
        <v>0</v>
      </c>
      <c r="BG448" s="139">
        <f>IF(N448="zákl. přenesená",J448,0)</f>
        <v>0</v>
      </c>
      <c r="BH448" s="139">
        <f>IF(N448="sníž. přenesená",J448,0)</f>
        <v>0</v>
      </c>
      <c r="BI448" s="139">
        <f>IF(N448="nulová",J448,0)</f>
        <v>0</v>
      </c>
      <c r="BJ448" s="16" t="s">
        <v>77</v>
      </c>
      <c r="BK448" s="139">
        <f>ROUND(I448*H448,2)</f>
        <v>0</v>
      </c>
      <c r="BL448" s="16" t="s">
        <v>174</v>
      </c>
      <c r="BM448" s="138" t="s">
        <v>492</v>
      </c>
    </row>
    <row r="449" spans="2:65" s="11" customFormat="1" ht="11.25">
      <c r="B449" s="144"/>
      <c r="D449" s="145" t="s">
        <v>127</v>
      </c>
      <c r="E449" s="146" t="s">
        <v>1</v>
      </c>
      <c r="F449" s="147" t="s">
        <v>493</v>
      </c>
      <c r="H449" s="146" t="s">
        <v>1</v>
      </c>
      <c r="I449" s="148"/>
      <c r="L449" s="144"/>
      <c r="M449" s="149"/>
      <c r="T449" s="150"/>
      <c r="AT449" s="146" t="s">
        <v>127</v>
      </c>
      <c r="AU449" s="146" t="s">
        <v>77</v>
      </c>
      <c r="AV449" s="11" t="s">
        <v>77</v>
      </c>
      <c r="AW449" s="11" t="s">
        <v>30</v>
      </c>
      <c r="AX449" s="11" t="s">
        <v>73</v>
      </c>
      <c r="AY449" s="146" t="s">
        <v>119</v>
      </c>
    </row>
    <row r="450" spans="2:65" s="12" customFormat="1" ht="11.25">
      <c r="B450" s="151"/>
      <c r="D450" s="145" t="s">
        <v>127</v>
      </c>
      <c r="E450" s="152" t="s">
        <v>1</v>
      </c>
      <c r="F450" s="153" t="s">
        <v>494</v>
      </c>
      <c r="H450" s="154">
        <v>8.6999999999999994E-2</v>
      </c>
      <c r="I450" s="155"/>
      <c r="L450" s="151"/>
      <c r="M450" s="156"/>
      <c r="T450" s="157"/>
      <c r="AT450" s="152" t="s">
        <v>127</v>
      </c>
      <c r="AU450" s="152" t="s">
        <v>77</v>
      </c>
      <c r="AV450" s="12" t="s">
        <v>81</v>
      </c>
      <c r="AW450" s="12" t="s">
        <v>30</v>
      </c>
      <c r="AX450" s="12" t="s">
        <v>73</v>
      </c>
      <c r="AY450" s="152" t="s">
        <v>119</v>
      </c>
    </row>
    <row r="451" spans="2:65" s="13" customFormat="1" ht="11.25">
      <c r="B451" s="158"/>
      <c r="D451" s="145" t="s">
        <v>127</v>
      </c>
      <c r="E451" s="159" t="s">
        <v>1</v>
      </c>
      <c r="F451" s="160" t="s">
        <v>133</v>
      </c>
      <c r="H451" s="161">
        <v>8.6999999999999994E-2</v>
      </c>
      <c r="I451" s="162"/>
      <c r="L451" s="158"/>
      <c r="M451" s="163"/>
      <c r="T451" s="164"/>
      <c r="AT451" s="159" t="s">
        <v>127</v>
      </c>
      <c r="AU451" s="159" t="s">
        <v>77</v>
      </c>
      <c r="AV451" s="13" t="s">
        <v>125</v>
      </c>
      <c r="AW451" s="13" t="s">
        <v>30</v>
      </c>
      <c r="AX451" s="13" t="s">
        <v>77</v>
      </c>
      <c r="AY451" s="159" t="s">
        <v>119</v>
      </c>
    </row>
    <row r="452" spans="2:65" s="1" customFormat="1" ht="24.2" customHeight="1">
      <c r="B452" s="126"/>
      <c r="C452" s="165" t="s">
        <v>285</v>
      </c>
      <c r="D452" s="165" t="s">
        <v>355</v>
      </c>
      <c r="E452" s="166" t="s">
        <v>495</v>
      </c>
      <c r="F452" s="167" t="s">
        <v>496</v>
      </c>
      <c r="G452" s="168" t="s">
        <v>245</v>
      </c>
      <c r="H452" s="169">
        <v>1.2E-2</v>
      </c>
      <c r="I452" s="170"/>
      <c r="J452" s="171">
        <f>ROUND(I452*H452,2)</f>
        <v>0</v>
      </c>
      <c r="K452" s="167" t="s">
        <v>1</v>
      </c>
      <c r="L452" s="172"/>
      <c r="M452" s="173" t="s">
        <v>1</v>
      </c>
      <c r="N452" s="174" t="s">
        <v>38</v>
      </c>
      <c r="P452" s="136">
        <f>O452*H452</f>
        <v>0</v>
      </c>
      <c r="Q452" s="136">
        <v>0</v>
      </c>
      <c r="R452" s="136">
        <f>Q452*H452</f>
        <v>0</v>
      </c>
      <c r="S452" s="136">
        <v>0</v>
      </c>
      <c r="T452" s="137">
        <f>S452*H452</f>
        <v>0</v>
      </c>
      <c r="AR452" s="138" t="s">
        <v>209</v>
      </c>
      <c r="AT452" s="138" t="s">
        <v>355</v>
      </c>
      <c r="AU452" s="138" t="s">
        <v>77</v>
      </c>
      <c r="AY452" s="16" t="s">
        <v>119</v>
      </c>
      <c r="BE452" s="139">
        <f>IF(N452="základní",J452,0)</f>
        <v>0</v>
      </c>
      <c r="BF452" s="139">
        <f>IF(N452="snížená",J452,0)</f>
        <v>0</v>
      </c>
      <c r="BG452" s="139">
        <f>IF(N452="zákl. přenesená",J452,0)</f>
        <v>0</v>
      </c>
      <c r="BH452" s="139">
        <f>IF(N452="sníž. přenesená",J452,0)</f>
        <v>0</v>
      </c>
      <c r="BI452" s="139">
        <f>IF(N452="nulová",J452,0)</f>
        <v>0</v>
      </c>
      <c r="BJ452" s="16" t="s">
        <v>77</v>
      </c>
      <c r="BK452" s="139">
        <f>ROUND(I452*H452,2)</f>
        <v>0</v>
      </c>
      <c r="BL452" s="16" t="s">
        <v>174</v>
      </c>
      <c r="BM452" s="138" t="s">
        <v>497</v>
      </c>
    </row>
    <row r="453" spans="2:65" s="11" customFormat="1" ht="11.25">
      <c r="B453" s="144"/>
      <c r="D453" s="145" t="s">
        <v>127</v>
      </c>
      <c r="E453" s="146" t="s">
        <v>1</v>
      </c>
      <c r="F453" s="147" t="s">
        <v>493</v>
      </c>
      <c r="H453" s="146" t="s">
        <v>1</v>
      </c>
      <c r="I453" s="148"/>
      <c r="L453" s="144"/>
      <c r="M453" s="149"/>
      <c r="T453" s="150"/>
      <c r="AT453" s="146" t="s">
        <v>127</v>
      </c>
      <c r="AU453" s="146" t="s">
        <v>77</v>
      </c>
      <c r="AV453" s="11" t="s">
        <v>77</v>
      </c>
      <c r="AW453" s="11" t="s">
        <v>30</v>
      </c>
      <c r="AX453" s="11" t="s">
        <v>73</v>
      </c>
      <c r="AY453" s="146" t="s">
        <v>119</v>
      </c>
    </row>
    <row r="454" spans="2:65" s="12" customFormat="1" ht="11.25">
      <c r="B454" s="151"/>
      <c r="D454" s="145" t="s">
        <v>127</v>
      </c>
      <c r="E454" s="152" t="s">
        <v>1</v>
      </c>
      <c r="F454" s="153" t="s">
        <v>498</v>
      </c>
      <c r="H454" s="154">
        <v>1.2E-2</v>
      </c>
      <c r="I454" s="155"/>
      <c r="L454" s="151"/>
      <c r="M454" s="156"/>
      <c r="T454" s="157"/>
      <c r="AT454" s="152" t="s">
        <v>127</v>
      </c>
      <c r="AU454" s="152" t="s">
        <v>77</v>
      </c>
      <c r="AV454" s="12" t="s">
        <v>81</v>
      </c>
      <c r="AW454" s="12" t="s">
        <v>30</v>
      </c>
      <c r="AX454" s="12" t="s">
        <v>73</v>
      </c>
      <c r="AY454" s="152" t="s">
        <v>119</v>
      </c>
    </row>
    <row r="455" spans="2:65" s="13" customFormat="1" ht="11.25">
      <c r="B455" s="158"/>
      <c r="D455" s="145" t="s">
        <v>127</v>
      </c>
      <c r="E455" s="159" t="s">
        <v>1</v>
      </c>
      <c r="F455" s="160" t="s">
        <v>133</v>
      </c>
      <c r="H455" s="161">
        <v>1.2E-2</v>
      </c>
      <c r="I455" s="162"/>
      <c r="L455" s="158"/>
      <c r="M455" s="163"/>
      <c r="T455" s="164"/>
      <c r="AT455" s="159" t="s">
        <v>127</v>
      </c>
      <c r="AU455" s="159" t="s">
        <v>77</v>
      </c>
      <c r="AV455" s="13" t="s">
        <v>125</v>
      </c>
      <c r="AW455" s="13" t="s">
        <v>30</v>
      </c>
      <c r="AX455" s="13" t="s">
        <v>77</v>
      </c>
      <c r="AY455" s="159" t="s">
        <v>119</v>
      </c>
    </row>
    <row r="456" spans="2:65" s="1" customFormat="1" ht="33" customHeight="1">
      <c r="B456" s="126"/>
      <c r="C456" s="165" t="s">
        <v>499</v>
      </c>
      <c r="D456" s="165" t="s">
        <v>355</v>
      </c>
      <c r="E456" s="166" t="s">
        <v>500</v>
      </c>
      <c r="F456" s="167" t="s">
        <v>470</v>
      </c>
      <c r="G456" s="168" t="s">
        <v>123</v>
      </c>
      <c r="H456" s="169">
        <v>6</v>
      </c>
      <c r="I456" s="170"/>
      <c r="J456" s="171">
        <f>ROUND(I456*H456,2)</f>
        <v>0</v>
      </c>
      <c r="K456" s="167" t="s">
        <v>1</v>
      </c>
      <c r="L456" s="172"/>
      <c r="M456" s="173" t="s">
        <v>1</v>
      </c>
      <c r="N456" s="174" t="s">
        <v>38</v>
      </c>
      <c r="P456" s="136">
        <f>O456*H456</f>
        <v>0</v>
      </c>
      <c r="Q456" s="136">
        <v>0</v>
      </c>
      <c r="R456" s="136">
        <f>Q456*H456</f>
        <v>0</v>
      </c>
      <c r="S456" s="136">
        <v>0</v>
      </c>
      <c r="T456" s="137">
        <f>S456*H456</f>
        <v>0</v>
      </c>
      <c r="AR456" s="138" t="s">
        <v>209</v>
      </c>
      <c r="AT456" s="138" t="s">
        <v>355</v>
      </c>
      <c r="AU456" s="138" t="s">
        <v>77</v>
      </c>
      <c r="AY456" s="16" t="s">
        <v>119</v>
      </c>
      <c r="BE456" s="139">
        <f>IF(N456="základní",J456,0)</f>
        <v>0</v>
      </c>
      <c r="BF456" s="139">
        <f>IF(N456="snížená",J456,0)</f>
        <v>0</v>
      </c>
      <c r="BG456" s="139">
        <f>IF(N456="zákl. přenesená",J456,0)</f>
        <v>0</v>
      </c>
      <c r="BH456" s="139">
        <f>IF(N456="sníž. přenesená",J456,0)</f>
        <v>0</v>
      </c>
      <c r="BI456" s="139">
        <f>IF(N456="nulová",J456,0)</f>
        <v>0</v>
      </c>
      <c r="BJ456" s="16" t="s">
        <v>77</v>
      </c>
      <c r="BK456" s="139">
        <f>ROUND(I456*H456,2)</f>
        <v>0</v>
      </c>
      <c r="BL456" s="16" t="s">
        <v>174</v>
      </c>
      <c r="BM456" s="138" t="s">
        <v>501</v>
      </c>
    </row>
    <row r="457" spans="2:65" s="12" customFormat="1" ht="11.25">
      <c r="B457" s="151"/>
      <c r="D457" s="145" t="s">
        <v>127</v>
      </c>
      <c r="E457" s="152" t="s">
        <v>1</v>
      </c>
      <c r="F457" s="153" t="s">
        <v>144</v>
      </c>
      <c r="H457" s="154">
        <v>6</v>
      </c>
      <c r="I457" s="155"/>
      <c r="L457" s="151"/>
      <c r="M457" s="156"/>
      <c r="T457" s="157"/>
      <c r="AT457" s="152" t="s">
        <v>127</v>
      </c>
      <c r="AU457" s="152" t="s">
        <v>77</v>
      </c>
      <c r="AV457" s="12" t="s">
        <v>81</v>
      </c>
      <c r="AW457" s="12" t="s">
        <v>30</v>
      </c>
      <c r="AX457" s="12" t="s">
        <v>73</v>
      </c>
      <c r="AY457" s="152" t="s">
        <v>119</v>
      </c>
    </row>
    <row r="458" spans="2:65" s="13" customFormat="1" ht="11.25">
      <c r="B458" s="158"/>
      <c r="D458" s="145" t="s">
        <v>127</v>
      </c>
      <c r="E458" s="159" t="s">
        <v>1</v>
      </c>
      <c r="F458" s="160" t="s">
        <v>133</v>
      </c>
      <c r="H458" s="161">
        <v>6</v>
      </c>
      <c r="I458" s="162"/>
      <c r="L458" s="158"/>
      <c r="M458" s="163"/>
      <c r="T458" s="164"/>
      <c r="AT458" s="159" t="s">
        <v>127</v>
      </c>
      <c r="AU458" s="159" t="s">
        <v>77</v>
      </c>
      <c r="AV458" s="13" t="s">
        <v>125</v>
      </c>
      <c r="AW458" s="13" t="s">
        <v>30</v>
      </c>
      <c r="AX458" s="13" t="s">
        <v>77</v>
      </c>
      <c r="AY458" s="159" t="s">
        <v>119</v>
      </c>
    </row>
    <row r="459" spans="2:65" s="1" customFormat="1" ht="24.2" customHeight="1">
      <c r="B459" s="126"/>
      <c r="C459" s="127" t="s">
        <v>291</v>
      </c>
      <c r="D459" s="127" t="s">
        <v>120</v>
      </c>
      <c r="E459" s="128" t="s">
        <v>502</v>
      </c>
      <c r="F459" s="129" t="s">
        <v>503</v>
      </c>
      <c r="G459" s="130" t="s">
        <v>458</v>
      </c>
      <c r="H459" s="131">
        <v>376</v>
      </c>
      <c r="I459" s="132"/>
      <c r="J459" s="133">
        <f>ROUND(I459*H459,2)</f>
        <v>0</v>
      </c>
      <c r="K459" s="129" t="s">
        <v>124</v>
      </c>
      <c r="L459" s="31"/>
      <c r="M459" s="134" t="s">
        <v>1</v>
      </c>
      <c r="N459" s="135" t="s">
        <v>38</v>
      </c>
      <c r="P459" s="136">
        <f>O459*H459</f>
        <v>0</v>
      </c>
      <c r="Q459" s="136">
        <v>0</v>
      </c>
      <c r="R459" s="136">
        <f>Q459*H459</f>
        <v>0</v>
      </c>
      <c r="S459" s="136">
        <v>0</v>
      </c>
      <c r="T459" s="137">
        <f>S459*H459</f>
        <v>0</v>
      </c>
      <c r="AR459" s="138" t="s">
        <v>174</v>
      </c>
      <c r="AT459" s="138" t="s">
        <v>120</v>
      </c>
      <c r="AU459" s="138" t="s">
        <v>77</v>
      </c>
      <c r="AY459" s="16" t="s">
        <v>119</v>
      </c>
      <c r="BE459" s="139">
        <f>IF(N459="základní",J459,0)</f>
        <v>0</v>
      </c>
      <c r="BF459" s="139">
        <f>IF(N459="snížená",J459,0)</f>
        <v>0</v>
      </c>
      <c r="BG459" s="139">
        <f>IF(N459="zákl. přenesená",J459,0)</f>
        <v>0</v>
      </c>
      <c r="BH459" s="139">
        <f>IF(N459="sníž. přenesená",J459,0)</f>
        <v>0</v>
      </c>
      <c r="BI459" s="139">
        <f>IF(N459="nulová",J459,0)</f>
        <v>0</v>
      </c>
      <c r="BJ459" s="16" t="s">
        <v>77</v>
      </c>
      <c r="BK459" s="139">
        <f>ROUND(I459*H459,2)</f>
        <v>0</v>
      </c>
      <c r="BL459" s="16" t="s">
        <v>174</v>
      </c>
      <c r="BM459" s="138" t="s">
        <v>504</v>
      </c>
    </row>
    <row r="460" spans="2:65" s="1" customFormat="1" ht="11.25">
      <c r="B460" s="31"/>
      <c r="D460" s="140"/>
      <c r="F460" s="141"/>
      <c r="I460" s="142"/>
      <c r="L460" s="31"/>
      <c r="M460" s="143"/>
      <c r="T460" s="55"/>
      <c r="AT460" s="16" t="s">
        <v>126</v>
      </c>
      <c r="AU460" s="16" t="s">
        <v>77</v>
      </c>
    </row>
    <row r="461" spans="2:65" s="1" customFormat="1" ht="21.75" customHeight="1">
      <c r="B461" s="126"/>
      <c r="C461" s="165" t="s">
        <v>505</v>
      </c>
      <c r="D461" s="165" t="s">
        <v>355</v>
      </c>
      <c r="E461" s="166" t="s">
        <v>506</v>
      </c>
      <c r="F461" s="167" t="s">
        <v>507</v>
      </c>
      <c r="G461" s="168" t="s">
        <v>123</v>
      </c>
      <c r="H461" s="169">
        <v>23.52</v>
      </c>
      <c r="I461" s="170"/>
      <c r="J461" s="171">
        <f>ROUND(I461*H461,2)</f>
        <v>0</v>
      </c>
      <c r="K461" s="167" t="s">
        <v>1</v>
      </c>
      <c r="L461" s="172"/>
      <c r="M461" s="173" t="s">
        <v>1</v>
      </c>
      <c r="N461" s="174" t="s">
        <v>38</v>
      </c>
      <c r="P461" s="136">
        <f>O461*H461</f>
        <v>0</v>
      </c>
      <c r="Q461" s="136">
        <v>0</v>
      </c>
      <c r="R461" s="136">
        <f>Q461*H461</f>
        <v>0</v>
      </c>
      <c r="S461" s="136">
        <v>0</v>
      </c>
      <c r="T461" s="137">
        <f>S461*H461</f>
        <v>0</v>
      </c>
      <c r="AR461" s="138" t="s">
        <v>209</v>
      </c>
      <c r="AT461" s="138" t="s">
        <v>355</v>
      </c>
      <c r="AU461" s="138" t="s">
        <v>77</v>
      </c>
      <c r="AY461" s="16" t="s">
        <v>119</v>
      </c>
      <c r="BE461" s="139">
        <f>IF(N461="základní",J461,0)</f>
        <v>0</v>
      </c>
      <c r="BF461" s="139">
        <f>IF(N461="snížená",J461,0)</f>
        <v>0</v>
      </c>
      <c r="BG461" s="139">
        <f>IF(N461="zákl. přenesená",J461,0)</f>
        <v>0</v>
      </c>
      <c r="BH461" s="139">
        <f>IF(N461="sníž. přenesená",J461,0)</f>
        <v>0</v>
      </c>
      <c r="BI461" s="139">
        <f>IF(N461="nulová",J461,0)</f>
        <v>0</v>
      </c>
      <c r="BJ461" s="16" t="s">
        <v>77</v>
      </c>
      <c r="BK461" s="139">
        <f>ROUND(I461*H461,2)</f>
        <v>0</v>
      </c>
      <c r="BL461" s="16" t="s">
        <v>174</v>
      </c>
      <c r="BM461" s="138" t="s">
        <v>508</v>
      </c>
    </row>
    <row r="462" spans="2:65" s="12" customFormat="1" ht="11.25">
      <c r="B462" s="151"/>
      <c r="D462" s="145" t="s">
        <v>127</v>
      </c>
      <c r="E462" s="152" t="s">
        <v>1</v>
      </c>
      <c r="F462" s="153" t="s">
        <v>509</v>
      </c>
      <c r="H462" s="154">
        <v>23.52</v>
      </c>
      <c r="I462" s="155"/>
      <c r="L462" s="151"/>
      <c r="M462" s="156"/>
      <c r="T462" s="157"/>
      <c r="AT462" s="152" t="s">
        <v>127</v>
      </c>
      <c r="AU462" s="152" t="s">
        <v>77</v>
      </c>
      <c r="AV462" s="12" t="s">
        <v>81</v>
      </c>
      <c r="AW462" s="12" t="s">
        <v>30</v>
      </c>
      <c r="AX462" s="12" t="s">
        <v>73</v>
      </c>
      <c r="AY462" s="152" t="s">
        <v>119</v>
      </c>
    </row>
    <row r="463" spans="2:65" s="13" customFormat="1" ht="11.25">
      <c r="B463" s="158"/>
      <c r="D463" s="145" t="s">
        <v>127</v>
      </c>
      <c r="E463" s="159" t="s">
        <v>1</v>
      </c>
      <c r="F463" s="160" t="s">
        <v>133</v>
      </c>
      <c r="H463" s="161">
        <v>23.52</v>
      </c>
      <c r="I463" s="162"/>
      <c r="L463" s="158"/>
      <c r="M463" s="163"/>
      <c r="T463" s="164"/>
      <c r="AT463" s="159" t="s">
        <v>127</v>
      </c>
      <c r="AU463" s="159" t="s">
        <v>77</v>
      </c>
      <c r="AV463" s="13" t="s">
        <v>125</v>
      </c>
      <c r="AW463" s="13" t="s">
        <v>30</v>
      </c>
      <c r="AX463" s="13" t="s">
        <v>77</v>
      </c>
      <c r="AY463" s="159" t="s">
        <v>119</v>
      </c>
    </row>
    <row r="464" spans="2:65" s="1" customFormat="1" ht="49.15" customHeight="1">
      <c r="B464" s="126"/>
      <c r="C464" s="127" t="s">
        <v>358</v>
      </c>
      <c r="D464" s="127" t="s">
        <v>120</v>
      </c>
      <c r="E464" s="128" t="s">
        <v>510</v>
      </c>
      <c r="F464" s="129" t="s">
        <v>511</v>
      </c>
      <c r="G464" s="130" t="s">
        <v>245</v>
      </c>
      <c r="H464" s="131">
        <v>7.3999999999999996E-2</v>
      </c>
      <c r="I464" s="132"/>
      <c r="J464" s="133">
        <f>ROUND(I464*H464,2)</f>
        <v>0</v>
      </c>
      <c r="K464" s="129" t="s">
        <v>1</v>
      </c>
      <c r="L464" s="31"/>
      <c r="M464" s="134" t="s">
        <v>1</v>
      </c>
      <c r="N464" s="135" t="s">
        <v>38</v>
      </c>
      <c r="P464" s="136">
        <f>O464*H464</f>
        <v>0</v>
      </c>
      <c r="Q464" s="136">
        <v>0</v>
      </c>
      <c r="R464" s="136">
        <f>Q464*H464</f>
        <v>0</v>
      </c>
      <c r="S464" s="136">
        <v>0</v>
      </c>
      <c r="T464" s="137">
        <f>S464*H464</f>
        <v>0</v>
      </c>
      <c r="AR464" s="138" t="s">
        <v>174</v>
      </c>
      <c r="AT464" s="138" t="s">
        <v>120</v>
      </c>
      <c r="AU464" s="138" t="s">
        <v>77</v>
      </c>
      <c r="AY464" s="16" t="s">
        <v>119</v>
      </c>
      <c r="BE464" s="139">
        <f>IF(N464="základní",J464,0)</f>
        <v>0</v>
      </c>
      <c r="BF464" s="139">
        <f>IF(N464="snížená",J464,0)</f>
        <v>0</v>
      </c>
      <c r="BG464" s="139">
        <f>IF(N464="zákl. přenesená",J464,0)</f>
        <v>0</v>
      </c>
      <c r="BH464" s="139">
        <f>IF(N464="sníž. přenesená",J464,0)</f>
        <v>0</v>
      </c>
      <c r="BI464" s="139">
        <f>IF(N464="nulová",J464,0)</f>
        <v>0</v>
      </c>
      <c r="BJ464" s="16" t="s">
        <v>77</v>
      </c>
      <c r="BK464" s="139">
        <f>ROUND(I464*H464,2)</f>
        <v>0</v>
      </c>
      <c r="BL464" s="16" t="s">
        <v>174</v>
      </c>
      <c r="BM464" s="138" t="s">
        <v>512</v>
      </c>
    </row>
    <row r="465" spans="2:65" s="12" customFormat="1" ht="11.25">
      <c r="B465" s="151"/>
      <c r="D465" s="145" t="s">
        <v>127</v>
      </c>
      <c r="E465" s="152" t="s">
        <v>1</v>
      </c>
      <c r="F465" s="153" t="s">
        <v>513</v>
      </c>
      <c r="H465" s="154">
        <v>7.3999999999999996E-2</v>
      </c>
      <c r="I465" s="155"/>
      <c r="L465" s="151"/>
      <c r="M465" s="156"/>
      <c r="T465" s="157"/>
      <c r="AT465" s="152" t="s">
        <v>127</v>
      </c>
      <c r="AU465" s="152" t="s">
        <v>77</v>
      </c>
      <c r="AV465" s="12" t="s">
        <v>81</v>
      </c>
      <c r="AW465" s="12" t="s">
        <v>30</v>
      </c>
      <c r="AX465" s="12" t="s">
        <v>73</v>
      </c>
      <c r="AY465" s="152" t="s">
        <v>119</v>
      </c>
    </row>
    <row r="466" spans="2:65" s="13" customFormat="1" ht="11.25">
      <c r="B466" s="158"/>
      <c r="D466" s="145" t="s">
        <v>127</v>
      </c>
      <c r="E466" s="159" t="s">
        <v>1</v>
      </c>
      <c r="F466" s="160" t="s">
        <v>133</v>
      </c>
      <c r="H466" s="161">
        <v>7.3999999999999996E-2</v>
      </c>
      <c r="I466" s="162"/>
      <c r="L466" s="158"/>
      <c r="M466" s="163"/>
      <c r="T466" s="164"/>
      <c r="AT466" s="159" t="s">
        <v>127</v>
      </c>
      <c r="AU466" s="159" t="s">
        <v>77</v>
      </c>
      <c r="AV466" s="13" t="s">
        <v>125</v>
      </c>
      <c r="AW466" s="13" t="s">
        <v>30</v>
      </c>
      <c r="AX466" s="13" t="s">
        <v>77</v>
      </c>
      <c r="AY466" s="159" t="s">
        <v>119</v>
      </c>
    </row>
    <row r="467" spans="2:65" s="1" customFormat="1" ht="37.9" customHeight="1">
      <c r="B467" s="126"/>
      <c r="C467" s="127" t="s">
        <v>514</v>
      </c>
      <c r="D467" s="127" t="s">
        <v>120</v>
      </c>
      <c r="E467" s="128" t="s">
        <v>515</v>
      </c>
      <c r="F467" s="129" t="s">
        <v>516</v>
      </c>
      <c r="G467" s="130" t="s">
        <v>160</v>
      </c>
      <c r="H467" s="131">
        <v>22</v>
      </c>
      <c r="I467" s="132"/>
      <c r="J467" s="133">
        <f>ROUND(I467*H467,2)</f>
        <v>0</v>
      </c>
      <c r="K467" s="129" t="s">
        <v>1</v>
      </c>
      <c r="L467" s="31"/>
      <c r="M467" s="134" t="s">
        <v>1</v>
      </c>
      <c r="N467" s="135" t="s">
        <v>38</v>
      </c>
      <c r="P467" s="136">
        <f>O467*H467</f>
        <v>0</v>
      </c>
      <c r="Q467" s="136">
        <v>0</v>
      </c>
      <c r="R467" s="136">
        <f>Q467*H467</f>
        <v>0</v>
      </c>
      <c r="S467" s="136">
        <v>0</v>
      </c>
      <c r="T467" s="137">
        <f>S467*H467</f>
        <v>0</v>
      </c>
      <c r="AR467" s="138" t="s">
        <v>174</v>
      </c>
      <c r="AT467" s="138" t="s">
        <v>120</v>
      </c>
      <c r="AU467" s="138" t="s">
        <v>77</v>
      </c>
      <c r="AY467" s="16" t="s">
        <v>119</v>
      </c>
      <c r="BE467" s="139">
        <f>IF(N467="základní",J467,0)</f>
        <v>0</v>
      </c>
      <c r="BF467" s="139">
        <f>IF(N467="snížená",J467,0)</f>
        <v>0</v>
      </c>
      <c r="BG467" s="139">
        <f>IF(N467="zákl. přenesená",J467,0)</f>
        <v>0</v>
      </c>
      <c r="BH467" s="139">
        <f>IF(N467="sníž. přenesená",J467,0)</f>
        <v>0</v>
      </c>
      <c r="BI467" s="139">
        <f>IF(N467="nulová",J467,0)</f>
        <v>0</v>
      </c>
      <c r="BJ467" s="16" t="s">
        <v>77</v>
      </c>
      <c r="BK467" s="139">
        <f>ROUND(I467*H467,2)</f>
        <v>0</v>
      </c>
      <c r="BL467" s="16" t="s">
        <v>174</v>
      </c>
      <c r="BM467" s="138" t="s">
        <v>517</v>
      </c>
    </row>
    <row r="468" spans="2:65" s="12" customFormat="1" ht="11.25">
      <c r="B468" s="151"/>
      <c r="D468" s="145" t="s">
        <v>127</v>
      </c>
      <c r="E468" s="152" t="s">
        <v>1</v>
      </c>
      <c r="F468" s="153" t="s">
        <v>191</v>
      </c>
      <c r="H468" s="154">
        <v>22</v>
      </c>
      <c r="I468" s="155"/>
      <c r="L468" s="151"/>
      <c r="M468" s="156"/>
      <c r="T468" s="157"/>
      <c r="AT468" s="152" t="s">
        <v>127</v>
      </c>
      <c r="AU468" s="152" t="s">
        <v>77</v>
      </c>
      <c r="AV468" s="12" t="s">
        <v>81</v>
      </c>
      <c r="AW468" s="12" t="s">
        <v>30</v>
      </c>
      <c r="AX468" s="12" t="s">
        <v>73</v>
      </c>
      <c r="AY468" s="152" t="s">
        <v>119</v>
      </c>
    </row>
    <row r="469" spans="2:65" s="13" customFormat="1" ht="11.25">
      <c r="B469" s="158"/>
      <c r="D469" s="145" t="s">
        <v>127</v>
      </c>
      <c r="E469" s="159" t="s">
        <v>1</v>
      </c>
      <c r="F469" s="160" t="s">
        <v>133</v>
      </c>
      <c r="H469" s="161">
        <v>22</v>
      </c>
      <c r="I469" s="162"/>
      <c r="L469" s="158"/>
      <c r="M469" s="163"/>
      <c r="T469" s="164"/>
      <c r="AT469" s="159" t="s">
        <v>127</v>
      </c>
      <c r="AU469" s="159" t="s">
        <v>77</v>
      </c>
      <c r="AV469" s="13" t="s">
        <v>125</v>
      </c>
      <c r="AW469" s="13" t="s">
        <v>30</v>
      </c>
      <c r="AX469" s="13" t="s">
        <v>77</v>
      </c>
      <c r="AY469" s="159" t="s">
        <v>119</v>
      </c>
    </row>
    <row r="470" spans="2:65" s="1" customFormat="1" ht="24.2" customHeight="1">
      <c r="B470" s="126"/>
      <c r="C470" s="127" t="s">
        <v>363</v>
      </c>
      <c r="D470" s="127" t="s">
        <v>120</v>
      </c>
      <c r="E470" s="128" t="s">
        <v>518</v>
      </c>
      <c r="F470" s="129" t="s">
        <v>519</v>
      </c>
      <c r="G470" s="130" t="s">
        <v>451</v>
      </c>
      <c r="H470" s="175"/>
      <c r="I470" s="132"/>
      <c r="J470" s="133">
        <f>ROUND(I470*H470,2)</f>
        <v>0</v>
      </c>
      <c r="K470" s="129" t="s">
        <v>124</v>
      </c>
      <c r="L470" s="31"/>
      <c r="M470" s="134" t="s">
        <v>1</v>
      </c>
      <c r="N470" s="135" t="s">
        <v>38</v>
      </c>
      <c r="P470" s="136">
        <f>O470*H470</f>
        <v>0</v>
      </c>
      <c r="Q470" s="136">
        <v>0</v>
      </c>
      <c r="R470" s="136">
        <f>Q470*H470</f>
        <v>0</v>
      </c>
      <c r="S470" s="136">
        <v>0</v>
      </c>
      <c r="T470" s="137">
        <f>S470*H470</f>
        <v>0</v>
      </c>
      <c r="AR470" s="138" t="s">
        <v>174</v>
      </c>
      <c r="AT470" s="138" t="s">
        <v>120</v>
      </c>
      <c r="AU470" s="138" t="s">
        <v>77</v>
      </c>
      <c r="AY470" s="16" t="s">
        <v>119</v>
      </c>
      <c r="BE470" s="139">
        <f>IF(N470="základní",J470,0)</f>
        <v>0</v>
      </c>
      <c r="BF470" s="139">
        <f>IF(N470="snížená",J470,0)</f>
        <v>0</v>
      </c>
      <c r="BG470" s="139">
        <f>IF(N470="zákl. přenesená",J470,0)</f>
        <v>0</v>
      </c>
      <c r="BH470" s="139">
        <f>IF(N470="sníž. přenesená",J470,0)</f>
        <v>0</v>
      </c>
      <c r="BI470" s="139">
        <f>IF(N470="nulová",J470,0)</f>
        <v>0</v>
      </c>
      <c r="BJ470" s="16" t="s">
        <v>77</v>
      </c>
      <c r="BK470" s="139">
        <f>ROUND(I470*H470,2)</f>
        <v>0</v>
      </c>
      <c r="BL470" s="16" t="s">
        <v>174</v>
      </c>
      <c r="BM470" s="138" t="s">
        <v>520</v>
      </c>
    </row>
    <row r="471" spans="2:65" s="1" customFormat="1" ht="11.25">
      <c r="B471" s="31"/>
      <c r="D471" s="140"/>
      <c r="F471" s="141"/>
      <c r="I471" s="142"/>
      <c r="L471" s="31"/>
      <c r="M471" s="143"/>
      <c r="T471" s="55"/>
      <c r="AT471" s="16" t="s">
        <v>126</v>
      </c>
      <c r="AU471" s="16" t="s">
        <v>77</v>
      </c>
    </row>
    <row r="472" spans="2:65" s="1" customFormat="1" ht="49.9" customHeight="1">
      <c r="B472" s="31"/>
      <c r="E472" s="119" t="s">
        <v>521</v>
      </c>
      <c r="F472" s="119" t="s">
        <v>522</v>
      </c>
      <c r="J472" s="108">
        <f t="shared" ref="J472:J479" si="0">BK472</f>
        <v>0</v>
      </c>
      <c r="L472" s="31"/>
      <c r="M472" s="143"/>
      <c r="T472" s="55"/>
      <c r="AT472" s="16" t="s">
        <v>72</v>
      </c>
      <c r="AU472" s="16" t="s">
        <v>73</v>
      </c>
      <c r="AY472" s="16" t="s">
        <v>523</v>
      </c>
      <c r="BK472" s="139">
        <f>SUM(BK473:BK479)</f>
        <v>0</v>
      </c>
    </row>
    <row r="473" spans="2:65" s="1" customFormat="1" ht="16.350000000000001" customHeight="1">
      <c r="B473" s="31"/>
      <c r="C473" s="176" t="s">
        <v>1</v>
      </c>
      <c r="D473" s="176" t="s">
        <v>120</v>
      </c>
      <c r="E473" s="177" t="s">
        <v>1</v>
      </c>
      <c r="F473" s="178" t="s">
        <v>1</v>
      </c>
      <c r="G473" s="179" t="s">
        <v>1</v>
      </c>
      <c r="H473" s="180"/>
      <c r="I473" s="181"/>
      <c r="J473" s="182">
        <f t="shared" si="0"/>
        <v>0</v>
      </c>
      <c r="K473" s="183"/>
      <c r="L473" s="31"/>
      <c r="M473" s="184" t="s">
        <v>1</v>
      </c>
      <c r="N473" s="185" t="s">
        <v>38</v>
      </c>
      <c r="T473" s="55"/>
      <c r="AT473" s="16" t="s">
        <v>523</v>
      </c>
      <c r="AU473" s="16" t="s">
        <v>77</v>
      </c>
      <c r="AY473" s="16" t="s">
        <v>523</v>
      </c>
      <c r="BE473" s="139">
        <f t="shared" ref="BE473:BE479" si="1">IF(N473="základní",J473,0)</f>
        <v>0</v>
      </c>
      <c r="BF473" s="139">
        <f t="shared" ref="BF473:BF479" si="2">IF(N473="snížená",J473,0)</f>
        <v>0</v>
      </c>
      <c r="BG473" s="139">
        <f t="shared" ref="BG473:BG479" si="3">IF(N473="zákl. přenesená",J473,0)</f>
        <v>0</v>
      </c>
      <c r="BH473" s="139">
        <f t="shared" ref="BH473:BH479" si="4">IF(N473="sníž. přenesená",J473,0)</f>
        <v>0</v>
      </c>
      <c r="BI473" s="139">
        <f t="shared" ref="BI473:BI479" si="5">IF(N473="nulová",J473,0)</f>
        <v>0</v>
      </c>
      <c r="BJ473" s="16" t="s">
        <v>77</v>
      </c>
      <c r="BK473" s="139">
        <f t="shared" ref="BK473:BK479" si="6">I473*H473</f>
        <v>0</v>
      </c>
    </row>
    <row r="474" spans="2:65" s="1" customFormat="1" ht="16.350000000000001" customHeight="1">
      <c r="B474" s="31"/>
      <c r="C474" s="176" t="s">
        <v>1</v>
      </c>
      <c r="D474" s="176" t="s">
        <v>120</v>
      </c>
      <c r="E474" s="177" t="s">
        <v>1</v>
      </c>
      <c r="F474" s="178" t="s">
        <v>1</v>
      </c>
      <c r="G474" s="179" t="s">
        <v>1</v>
      </c>
      <c r="H474" s="180"/>
      <c r="I474" s="181"/>
      <c r="J474" s="182">
        <f t="shared" si="0"/>
        <v>0</v>
      </c>
      <c r="K474" s="183"/>
      <c r="L474" s="31"/>
      <c r="M474" s="184" t="s">
        <v>1</v>
      </c>
      <c r="N474" s="185" t="s">
        <v>38</v>
      </c>
      <c r="T474" s="55"/>
      <c r="AT474" s="16" t="s">
        <v>523</v>
      </c>
      <c r="AU474" s="16" t="s">
        <v>77</v>
      </c>
      <c r="AY474" s="16" t="s">
        <v>523</v>
      </c>
      <c r="BE474" s="139">
        <f t="shared" si="1"/>
        <v>0</v>
      </c>
      <c r="BF474" s="139">
        <f t="shared" si="2"/>
        <v>0</v>
      </c>
      <c r="BG474" s="139">
        <f t="shared" si="3"/>
        <v>0</v>
      </c>
      <c r="BH474" s="139">
        <f t="shared" si="4"/>
        <v>0</v>
      </c>
      <c r="BI474" s="139">
        <f t="shared" si="5"/>
        <v>0</v>
      </c>
      <c r="BJ474" s="16" t="s">
        <v>77</v>
      </c>
      <c r="BK474" s="139">
        <f t="shared" si="6"/>
        <v>0</v>
      </c>
    </row>
    <row r="475" spans="2:65" s="1" customFormat="1" ht="16.350000000000001" customHeight="1">
      <c r="B475" s="31"/>
      <c r="C475" s="176" t="s">
        <v>1</v>
      </c>
      <c r="D475" s="176" t="s">
        <v>120</v>
      </c>
      <c r="E475" s="177" t="s">
        <v>1</v>
      </c>
      <c r="F475" s="178" t="s">
        <v>1</v>
      </c>
      <c r="G475" s="179" t="s">
        <v>1</v>
      </c>
      <c r="H475" s="180"/>
      <c r="I475" s="181"/>
      <c r="J475" s="182">
        <f t="shared" si="0"/>
        <v>0</v>
      </c>
      <c r="K475" s="183"/>
      <c r="L475" s="31"/>
      <c r="M475" s="184" t="s">
        <v>1</v>
      </c>
      <c r="N475" s="185" t="s">
        <v>38</v>
      </c>
      <c r="T475" s="55"/>
      <c r="AT475" s="16" t="s">
        <v>523</v>
      </c>
      <c r="AU475" s="16" t="s">
        <v>77</v>
      </c>
      <c r="AY475" s="16" t="s">
        <v>523</v>
      </c>
      <c r="BE475" s="139">
        <f t="shared" si="1"/>
        <v>0</v>
      </c>
      <c r="BF475" s="139">
        <f t="shared" si="2"/>
        <v>0</v>
      </c>
      <c r="BG475" s="139">
        <f t="shared" si="3"/>
        <v>0</v>
      </c>
      <c r="BH475" s="139">
        <f t="shared" si="4"/>
        <v>0</v>
      </c>
      <c r="BI475" s="139">
        <f t="shared" si="5"/>
        <v>0</v>
      </c>
      <c r="BJ475" s="16" t="s">
        <v>77</v>
      </c>
      <c r="BK475" s="139">
        <f t="shared" si="6"/>
        <v>0</v>
      </c>
    </row>
    <row r="476" spans="2:65" s="1" customFormat="1" ht="16.350000000000001" customHeight="1">
      <c r="B476" s="31"/>
      <c r="C476" s="176" t="s">
        <v>1</v>
      </c>
      <c r="D476" s="176" t="s">
        <v>120</v>
      </c>
      <c r="E476" s="177" t="s">
        <v>1</v>
      </c>
      <c r="F476" s="178" t="s">
        <v>1</v>
      </c>
      <c r="G476" s="179" t="s">
        <v>1</v>
      </c>
      <c r="H476" s="180"/>
      <c r="I476" s="181"/>
      <c r="J476" s="182">
        <f t="shared" si="0"/>
        <v>0</v>
      </c>
      <c r="K476" s="183"/>
      <c r="L476" s="31"/>
      <c r="M476" s="184" t="s">
        <v>1</v>
      </c>
      <c r="N476" s="185" t="s">
        <v>38</v>
      </c>
      <c r="T476" s="55"/>
      <c r="AT476" s="16" t="s">
        <v>523</v>
      </c>
      <c r="AU476" s="16" t="s">
        <v>77</v>
      </c>
      <c r="AY476" s="16" t="s">
        <v>523</v>
      </c>
      <c r="BE476" s="139">
        <f t="shared" si="1"/>
        <v>0</v>
      </c>
      <c r="BF476" s="139">
        <f t="shared" si="2"/>
        <v>0</v>
      </c>
      <c r="BG476" s="139">
        <f t="shared" si="3"/>
        <v>0</v>
      </c>
      <c r="BH476" s="139">
        <f t="shared" si="4"/>
        <v>0</v>
      </c>
      <c r="BI476" s="139">
        <f t="shared" si="5"/>
        <v>0</v>
      </c>
      <c r="BJ476" s="16" t="s">
        <v>77</v>
      </c>
      <c r="BK476" s="139">
        <f t="shared" si="6"/>
        <v>0</v>
      </c>
    </row>
    <row r="477" spans="2:65" s="1" customFormat="1" ht="16.350000000000001" customHeight="1">
      <c r="B477" s="31"/>
      <c r="C477" s="176" t="s">
        <v>1</v>
      </c>
      <c r="D477" s="176" t="s">
        <v>120</v>
      </c>
      <c r="E477" s="177" t="s">
        <v>1</v>
      </c>
      <c r="F477" s="178" t="s">
        <v>1</v>
      </c>
      <c r="G477" s="179" t="s">
        <v>1</v>
      </c>
      <c r="H477" s="180"/>
      <c r="I477" s="181"/>
      <c r="J477" s="182">
        <f t="shared" si="0"/>
        <v>0</v>
      </c>
      <c r="K477" s="183"/>
      <c r="L477" s="31"/>
      <c r="M477" s="184" t="s">
        <v>1</v>
      </c>
      <c r="N477" s="185" t="s">
        <v>38</v>
      </c>
      <c r="T477" s="55"/>
      <c r="AT477" s="16" t="s">
        <v>523</v>
      </c>
      <c r="AU477" s="16" t="s">
        <v>77</v>
      </c>
      <c r="AY477" s="16" t="s">
        <v>523</v>
      </c>
      <c r="BE477" s="139">
        <f t="shared" si="1"/>
        <v>0</v>
      </c>
      <c r="BF477" s="139">
        <f t="shared" si="2"/>
        <v>0</v>
      </c>
      <c r="BG477" s="139">
        <f t="shared" si="3"/>
        <v>0</v>
      </c>
      <c r="BH477" s="139">
        <f t="shared" si="4"/>
        <v>0</v>
      </c>
      <c r="BI477" s="139">
        <f t="shared" si="5"/>
        <v>0</v>
      </c>
      <c r="BJ477" s="16" t="s">
        <v>77</v>
      </c>
      <c r="BK477" s="139">
        <f t="shared" si="6"/>
        <v>0</v>
      </c>
    </row>
    <row r="478" spans="2:65" s="1" customFormat="1" ht="16.350000000000001" customHeight="1">
      <c r="B478" s="31"/>
      <c r="C478" s="176" t="s">
        <v>1</v>
      </c>
      <c r="D478" s="176" t="s">
        <v>120</v>
      </c>
      <c r="E478" s="177" t="s">
        <v>1</v>
      </c>
      <c r="F478" s="178" t="s">
        <v>1</v>
      </c>
      <c r="G478" s="179" t="s">
        <v>1</v>
      </c>
      <c r="H478" s="180"/>
      <c r="I478" s="181"/>
      <c r="J478" s="182">
        <f t="shared" si="0"/>
        <v>0</v>
      </c>
      <c r="K478" s="183"/>
      <c r="L478" s="31"/>
      <c r="M478" s="184" t="s">
        <v>1</v>
      </c>
      <c r="N478" s="185" t="s">
        <v>38</v>
      </c>
      <c r="T478" s="55"/>
      <c r="AT478" s="16" t="s">
        <v>523</v>
      </c>
      <c r="AU478" s="16" t="s">
        <v>77</v>
      </c>
      <c r="AY478" s="16" t="s">
        <v>523</v>
      </c>
      <c r="BE478" s="139">
        <f t="shared" si="1"/>
        <v>0</v>
      </c>
      <c r="BF478" s="139">
        <f t="shared" si="2"/>
        <v>0</v>
      </c>
      <c r="BG478" s="139">
        <f t="shared" si="3"/>
        <v>0</v>
      </c>
      <c r="BH478" s="139">
        <f t="shared" si="4"/>
        <v>0</v>
      </c>
      <c r="BI478" s="139">
        <f t="shared" si="5"/>
        <v>0</v>
      </c>
      <c r="BJ478" s="16" t="s">
        <v>77</v>
      </c>
      <c r="BK478" s="139">
        <f t="shared" si="6"/>
        <v>0</v>
      </c>
    </row>
    <row r="479" spans="2:65" s="1" customFormat="1" ht="16.350000000000001" customHeight="1">
      <c r="B479" s="31"/>
      <c r="C479" s="176" t="s">
        <v>1</v>
      </c>
      <c r="D479" s="176" t="s">
        <v>120</v>
      </c>
      <c r="E479" s="177" t="s">
        <v>1</v>
      </c>
      <c r="F479" s="178" t="s">
        <v>1</v>
      </c>
      <c r="G479" s="179" t="s">
        <v>1</v>
      </c>
      <c r="H479" s="180"/>
      <c r="I479" s="181"/>
      <c r="J479" s="182">
        <f t="shared" si="0"/>
        <v>0</v>
      </c>
      <c r="K479" s="183"/>
      <c r="L479" s="31"/>
      <c r="M479" s="184" t="s">
        <v>1</v>
      </c>
      <c r="N479" s="185" t="s">
        <v>38</v>
      </c>
      <c r="O479" s="186"/>
      <c r="P479" s="186"/>
      <c r="Q479" s="186"/>
      <c r="R479" s="186"/>
      <c r="S479" s="186"/>
      <c r="T479" s="187"/>
      <c r="AT479" s="16" t="s">
        <v>523</v>
      </c>
      <c r="AU479" s="16" t="s">
        <v>77</v>
      </c>
      <c r="AY479" s="16" t="s">
        <v>523</v>
      </c>
      <c r="BE479" s="139">
        <f t="shared" si="1"/>
        <v>0</v>
      </c>
      <c r="BF479" s="139">
        <f t="shared" si="2"/>
        <v>0</v>
      </c>
      <c r="BG479" s="139">
        <f t="shared" si="3"/>
        <v>0</v>
      </c>
      <c r="BH479" s="139">
        <f t="shared" si="4"/>
        <v>0</v>
      </c>
      <c r="BI479" s="139">
        <f t="shared" si="5"/>
        <v>0</v>
      </c>
      <c r="BJ479" s="16" t="s">
        <v>77</v>
      </c>
      <c r="BK479" s="139">
        <f t="shared" si="6"/>
        <v>0</v>
      </c>
    </row>
    <row r="480" spans="2:65" s="1" customFormat="1" ht="6.95" customHeight="1">
      <c r="B480" s="43"/>
      <c r="C480" s="44"/>
      <c r="D480" s="44"/>
      <c r="E480" s="44"/>
      <c r="F480" s="44"/>
      <c r="G480" s="44"/>
      <c r="H480" s="44"/>
      <c r="I480" s="44"/>
      <c r="J480" s="44"/>
      <c r="K480" s="44"/>
      <c r="L480" s="31"/>
    </row>
  </sheetData>
  <autoFilter ref="C124:K479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y jsou hodnoty K, M." sqref="D473:D480" xr:uid="{00000000-0002-0000-0100-000000000000}">
      <formula1>"K, M"</formula1>
    </dataValidation>
    <dataValidation type="list" allowBlank="1" showInputMessage="1" showErrorMessage="1" error="Povoleny jsou hodnoty základní, snížená, zákl. přenesená, sníž. přenesená, nulová." sqref="N473:N480" xr:uid="{00000000-0002-0000-0100-000001000000}">
      <formula1>"základní, snížená, zákl. přenesená, sníž. přenesená,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03"/>
  <sheetViews>
    <sheetView showGridLines="0" tabSelected="1" workbookViewId="0">
      <selection activeCell="W117" sqref="W117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2" t="s">
        <v>5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83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2:46" ht="24.95" customHeight="1">
      <c r="B4" s="19"/>
      <c r="D4" s="20" t="s">
        <v>87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3" t="str">
        <f>'Rekapitulace stavby'!K6</f>
        <v>Lávka v krovu kostela - Revitalizace kostela sv.Mořice v Olomouci</v>
      </c>
      <c r="F7" s="234"/>
      <c r="G7" s="234"/>
      <c r="H7" s="234"/>
      <c r="L7" s="19"/>
    </row>
    <row r="8" spans="2:46" s="1" customFormat="1" ht="12" customHeight="1">
      <c r="B8" s="31"/>
      <c r="D8" s="26" t="s">
        <v>88</v>
      </c>
      <c r="L8" s="31"/>
    </row>
    <row r="9" spans="2:46" s="1" customFormat="1" ht="16.5" customHeight="1">
      <c r="B9" s="31"/>
      <c r="E9" s="213" t="s">
        <v>524</v>
      </c>
      <c r="F9" s="235"/>
      <c r="G9" s="235"/>
      <c r="H9" s="235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28. 11. 2023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26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6" t="str">
        <f>'Rekapitulace stavby'!E14</f>
        <v>Vyplň údaj</v>
      </c>
      <c r="F18" s="197"/>
      <c r="G18" s="197"/>
      <c r="H18" s="197"/>
      <c r="I18" s="26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26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33</v>
      </c>
      <c r="J30" s="65">
        <f>ROUND(J123,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customHeight="1">
      <c r="B33" s="31"/>
      <c r="D33" s="54" t="s">
        <v>37</v>
      </c>
      <c r="E33" s="26" t="s">
        <v>38</v>
      </c>
      <c r="F33" s="90">
        <f>ROUND((ROUND((SUM(BE123:BE194)),  2) + SUM(BE196:BE202)), 2)</f>
        <v>0</v>
      </c>
      <c r="I33" s="91">
        <v>0.21</v>
      </c>
      <c r="J33" s="90">
        <f>ROUND((ROUND(((SUM(BE123:BE194))*I33),  2) + (SUM(BE196:BE202)*I33)), 2)</f>
        <v>0</v>
      </c>
      <c r="L33" s="31"/>
    </row>
    <row r="34" spans="2:12" s="1" customFormat="1" ht="14.45" customHeight="1">
      <c r="B34" s="31"/>
      <c r="E34" s="26" t="s">
        <v>39</v>
      </c>
      <c r="F34" s="90">
        <f>ROUND((ROUND((SUM(BF123:BF194)),  2) + SUM(BF196:BF202)), 2)</f>
        <v>0</v>
      </c>
      <c r="I34" s="91">
        <v>0.15</v>
      </c>
      <c r="J34" s="90">
        <f>ROUND((ROUND(((SUM(BF123:BF194))*I34),  2) + (SUM(BF196:BF202)*I34)),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ROUND((ROUND((SUM(BG123:BG194)),  2) + SUM(BG196:BG202)),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ROUND((ROUND((SUM(BH123:BH194)),  2) + SUM(BH196:BH202)),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ROUND((ROUND((SUM(BI123:BI194)),  2) + SUM(BI196:BI202)),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90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3" t="str">
        <f>E7</f>
        <v>Lávka v krovu kostela - Revitalizace kostela sv.Mořice v Olomouci</v>
      </c>
      <c r="F85" s="234"/>
      <c r="G85" s="234"/>
      <c r="H85" s="234"/>
      <c r="L85" s="31"/>
    </row>
    <row r="86" spans="2:47" s="1" customFormat="1" ht="12" customHeight="1">
      <c r="B86" s="31"/>
      <c r="C86" s="26" t="s">
        <v>88</v>
      </c>
      <c r="L86" s="31"/>
    </row>
    <row r="87" spans="2:47" s="1" customFormat="1" ht="16.5" customHeight="1">
      <c r="B87" s="31"/>
      <c r="E87" s="213" t="str">
        <f>E9</f>
        <v>2 - Zpřístupnění krovu kr...</v>
      </c>
      <c r="F87" s="235"/>
      <c r="G87" s="235"/>
      <c r="H87" s="235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28. 11. 2023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91</v>
      </c>
      <c r="D94" s="92"/>
      <c r="E94" s="92"/>
      <c r="F94" s="92"/>
      <c r="G94" s="92"/>
      <c r="H94" s="92"/>
      <c r="I94" s="92"/>
      <c r="J94" s="101" t="s">
        <v>92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93</v>
      </c>
      <c r="J96" s="65">
        <f>J123</f>
        <v>0</v>
      </c>
      <c r="L96" s="31"/>
      <c r="AU96" s="16" t="s">
        <v>94</v>
      </c>
    </row>
    <row r="97" spans="2:12" s="8" customFormat="1" ht="24.95" customHeight="1">
      <c r="B97" s="103"/>
      <c r="D97" s="104" t="s">
        <v>525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2:12" s="14" customFormat="1" ht="19.899999999999999" customHeight="1">
      <c r="B98" s="188"/>
      <c r="D98" s="189" t="s">
        <v>526</v>
      </c>
      <c r="E98" s="190"/>
      <c r="F98" s="190"/>
      <c r="G98" s="190"/>
      <c r="H98" s="190"/>
      <c r="I98" s="190"/>
      <c r="J98" s="191">
        <f>J126</f>
        <v>0</v>
      </c>
      <c r="L98" s="188"/>
    </row>
    <row r="99" spans="2:12" s="14" customFormat="1" ht="19.899999999999999" customHeight="1">
      <c r="B99" s="188"/>
      <c r="D99" s="189" t="s">
        <v>527</v>
      </c>
      <c r="E99" s="190"/>
      <c r="F99" s="190"/>
      <c r="G99" s="190"/>
      <c r="H99" s="190"/>
      <c r="I99" s="190"/>
      <c r="J99" s="191">
        <f>J161</f>
        <v>0</v>
      </c>
      <c r="L99" s="188"/>
    </row>
    <row r="100" spans="2:12" s="8" customFormat="1" ht="24.95" customHeight="1">
      <c r="B100" s="103"/>
      <c r="D100" s="104" t="s">
        <v>528</v>
      </c>
      <c r="E100" s="105"/>
      <c r="F100" s="105"/>
      <c r="G100" s="105"/>
      <c r="H100" s="105"/>
      <c r="I100" s="105"/>
      <c r="J100" s="106">
        <f>J168</f>
        <v>0</v>
      </c>
      <c r="L100" s="103"/>
    </row>
    <row r="101" spans="2:12" s="14" customFormat="1" ht="19.899999999999999" customHeight="1">
      <c r="B101" s="188"/>
      <c r="D101" s="189" t="s">
        <v>529</v>
      </c>
      <c r="E101" s="190"/>
      <c r="F101" s="190"/>
      <c r="G101" s="190"/>
      <c r="H101" s="190"/>
      <c r="I101" s="190"/>
      <c r="J101" s="191">
        <f>J169</f>
        <v>0</v>
      </c>
      <c r="L101" s="188"/>
    </row>
    <row r="102" spans="2:12" s="8" customFormat="1" ht="24.95" customHeight="1">
      <c r="B102" s="103"/>
      <c r="D102" s="104" t="s">
        <v>530</v>
      </c>
      <c r="E102" s="105"/>
      <c r="F102" s="105"/>
      <c r="G102" s="105"/>
      <c r="H102" s="105"/>
      <c r="I102" s="105"/>
      <c r="J102" s="106">
        <f>J192</f>
        <v>0</v>
      </c>
      <c r="L102" s="103"/>
    </row>
    <row r="103" spans="2:12" s="8" customFormat="1" ht="21.75" customHeight="1">
      <c r="B103" s="103"/>
      <c r="D103" s="107" t="s">
        <v>103</v>
      </c>
      <c r="J103" s="108">
        <f>J195</f>
        <v>0</v>
      </c>
      <c r="L103" s="103"/>
    </row>
    <row r="104" spans="2:12" s="1" customFormat="1" ht="21.75" customHeight="1">
      <c r="B104" s="31"/>
      <c r="L104" s="31"/>
    </row>
    <row r="105" spans="2:12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1"/>
    </row>
    <row r="109" spans="2:12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1"/>
    </row>
    <row r="110" spans="2:12" s="1" customFormat="1" ht="24.95" customHeight="1">
      <c r="B110" s="31"/>
      <c r="C110" s="20" t="s">
        <v>104</v>
      </c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16</v>
      </c>
      <c r="L112" s="31"/>
    </row>
    <row r="113" spans="2:65" s="1" customFormat="1" ht="16.5" customHeight="1">
      <c r="B113" s="31"/>
      <c r="E113" s="233" t="str">
        <f>E7</f>
        <v>Lávka v krovu kostela - Revitalizace kostela sv.Mořice v Olomouci</v>
      </c>
      <c r="F113" s="234"/>
      <c r="G113" s="234"/>
      <c r="H113" s="234"/>
      <c r="L113" s="31"/>
    </row>
    <row r="114" spans="2:65" s="1" customFormat="1" ht="12" customHeight="1">
      <c r="B114" s="31"/>
      <c r="C114" s="26" t="s">
        <v>88</v>
      </c>
      <c r="L114" s="31"/>
    </row>
    <row r="115" spans="2:65" s="1" customFormat="1" ht="16.5" customHeight="1">
      <c r="B115" s="31"/>
      <c r="E115" s="213" t="str">
        <f>E9</f>
        <v>2 - Zpřístupnění krovu kr...</v>
      </c>
      <c r="F115" s="235"/>
      <c r="G115" s="235"/>
      <c r="H115" s="235"/>
      <c r="L115" s="31"/>
    </row>
    <row r="116" spans="2:65" s="1" customFormat="1" ht="6.95" customHeight="1">
      <c r="B116" s="31"/>
      <c r="L116" s="31"/>
    </row>
    <row r="117" spans="2:65" s="1" customFormat="1" ht="12" customHeight="1">
      <c r="B117" s="31"/>
      <c r="C117" s="26" t="s">
        <v>20</v>
      </c>
      <c r="F117" s="24" t="str">
        <f>F12</f>
        <v xml:space="preserve"> </v>
      </c>
      <c r="I117" s="26" t="s">
        <v>22</v>
      </c>
      <c r="J117" s="51" t="str">
        <f>IF(J12="","",J12)</f>
        <v>28. 11. 2023</v>
      </c>
      <c r="L117" s="31"/>
    </row>
    <row r="118" spans="2:65" s="1" customFormat="1" ht="6.95" customHeight="1">
      <c r="B118" s="31"/>
      <c r="L118" s="31"/>
    </row>
    <row r="119" spans="2:65" s="1" customFormat="1" ht="15.2" customHeight="1">
      <c r="B119" s="31"/>
      <c r="C119" s="26" t="s">
        <v>24</v>
      </c>
      <c r="F119" s="24" t="str">
        <f>E15</f>
        <v xml:space="preserve"> </v>
      </c>
      <c r="I119" s="26" t="s">
        <v>29</v>
      </c>
      <c r="J119" s="29" t="str">
        <f>E21</f>
        <v xml:space="preserve"> </v>
      </c>
      <c r="L119" s="31"/>
    </row>
    <row r="120" spans="2:65" s="1" customFormat="1" ht="15.2" customHeight="1">
      <c r="B120" s="31"/>
      <c r="C120" s="26" t="s">
        <v>27</v>
      </c>
      <c r="F120" s="24" t="str">
        <f>IF(E18="","",E18)</f>
        <v>Vyplň údaj</v>
      </c>
      <c r="I120" s="26" t="s">
        <v>31</v>
      </c>
      <c r="J120" s="29" t="str">
        <f>E24</f>
        <v xml:space="preserve"> </v>
      </c>
      <c r="L120" s="31"/>
    </row>
    <row r="121" spans="2:65" s="1" customFormat="1" ht="10.35" customHeight="1">
      <c r="B121" s="31"/>
      <c r="L121" s="31"/>
    </row>
    <row r="122" spans="2:65" s="9" customFormat="1" ht="29.25" customHeight="1">
      <c r="B122" s="109"/>
      <c r="C122" s="110" t="s">
        <v>105</v>
      </c>
      <c r="D122" s="111" t="s">
        <v>58</v>
      </c>
      <c r="E122" s="111" t="s">
        <v>54</v>
      </c>
      <c r="F122" s="111" t="s">
        <v>55</v>
      </c>
      <c r="G122" s="111" t="s">
        <v>106</v>
      </c>
      <c r="H122" s="111" t="s">
        <v>107</v>
      </c>
      <c r="I122" s="111" t="s">
        <v>108</v>
      </c>
      <c r="J122" s="111" t="s">
        <v>92</v>
      </c>
      <c r="K122" s="112" t="s">
        <v>109</v>
      </c>
      <c r="L122" s="109"/>
      <c r="M122" s="58" t="s">
        <v>1</v>
      </c>
      <c r="N122" s="59" t="s">
        <v>37</v>
      </c>
      <c r="O122" s="59" t="s">
        <v>110</v>
      </c>
      <c r="P122" s="59" t="s">
        <v>111</v>
      </c>
      <c r="Q122" s="59" t="s">
        <v>112</v>
      </c>
      <c r="R122" s="59" t="s">
        <v>113</v>
      </c>
      <c r="S122" s="59" t="s">
        <v>114</v>
      </c>
      <c r="T122" s="60" t="s">
        <v>115</v>
      </c>
    </row>
    <row r="123" spans="2:65" s="1" customFormat="1" ht="22.9" customHeight="1">
      <c r="B123" s="31"/>
      <c r="C123" s="63" t="s">
        <v>116</v>
      </c>
      <c r="J123" s="113">
        <f>BK123</f>
        <v>0</v>
      </c>
      <c r="L123" s="31"/>
      <c r="M123" s="61"/>
      <c r="N123" s="52"/>
      <c r="O123" s="52"/>
      <c r="P123" s="114">
        <f>P124+P168+P192+P195</f>
        <v>0</v>
      </c>
      <c r="Q123" s="52"/>
      <c r="R123" s="114">
        <f>R124+R168+R192+R195</f>
        <v>0</v>
      </c>
      <c r="S123" s="52"/>
      <c r="T123" s="115">
        <f>T124+T168+T192+T195</f>
        <v>0</v>
      </c>
      <c r="AT123" s="16" t="s">
        <v>72</v>
      </c>
      <c r="AU123" s="16" t="s">
        <v>94</v>
      </c>
      <c r="BK123" s="116">
        <f>BK124+BK168+BK192+BK195</f>
        <v>0</v>
      </c>
    </row>
    <row r="124" spans="2:65" s="10" customFormat="1" ht="25.9" customHeight="1">
      <c r="B124" s="117"/>
      <c r="D124" s="118" t="s">
        <v>72</v>
      </c>
      <c r="E124" s="119" t="s">
        <v>531</v>
      </c>
      <c r="F124" s="119" t="s">
        <v>532</v>
      </c>
      <c r="I124" s="120"/>
      <c r="J124" s="108">
        <f>BK124</f>
        <v>0</v>
      </c>
      <c r="L124" s="117"/>
      <c r="M124" s="121"/>
      <c r="P124" s="122">
        <f>P125+P126+P161</f>
        <v>0</v>
      </c>
      <c r="R124" s="122">
        <f>R125+R126+R161</f>
        <v>0</v>
      </c>
      <c r="T124" s="123">
        <f>T125+T126+T161</f>
        <v>0</v>
      </c>
      <c r="AR124" s="118" t="s">
        <v>81</v>
      </c>
      <c r="AT124" s="124" t="s">
        <v>72</v>
      </c>
      <c r="AU124" s="124" t="s">
        <v>73</v>
      </c>
      <c r="AY124" s="118" t="s">
        <v>119</v>
      </c>
      <c r="BK124" s="125">
        <f>BK125+BK126+BK161</f>
        <v>0</v>
      </c>
    </row>
    <row r="125" spans="2:65" s="1" customFormat="1" ht="21.75" customHeight="1">
      <c r="B125" s="126"/>
      <c r="C125" s="127" t="s">
        <v>77</v>
      </c>
      <c r="D125" s="127" t="s">
        <v>120</v>
      </c>
      <c r="E125" s="128" t="s">
        <v>533</v>
      </c>
      <c r="F125" s="129" t="s">
        <v>534</v>
      </c>
      <c r="G125" s="130" t="s">
        <v>535</v>
      </c>
      <c r="H125" s="131">
        <v>16</v>
      </c>
      <c r="I125" s="132"/>
      <c r="J125" s="133">
        <f>ROUND(I125*H125,2)</f>
        <v>0</v>
      </c>
      <c r="K125" s="129" t="s">
        <v>1</v>
      </c>
      <c r="L125" s="31"/>
      <c r="M125" s="134" t="s">
        <v>1</v>
      </c>
      <c r="N125" s="135" t="s">
        <v>38</v>
      </c>
      <c r="P125" s="136">
        <f>O125*H125</f>
        <v>0</v>
      </c>
      <c r="Q125" s="136">
        <v>0</v>
      </c>
      <c r="R125" s="136">
        <f>Q125*H125</f>
        <v>0</v>
      </c>
      <c r="S125" s="136">
        <v>0</v>
      </c>
      <c r="T125" s="137">
        <f>S125*H125</f>
        <v>0</v>
      </c>
      <c r="AR125" s="138" t="s">
        <v>174</v>
      </c>
      <c r="AT125" s="138" t="s">
        <v>120</v>
      </c>
      <c r="AU125" s="138" t="s">
        <v>77</v>
      </c>
      <c r="AY125" s="16" t="s">
        <v>119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6" t="s">
        <v>77</v>
      </c>
      <c r="BK125" s="139">
        <f>ROUND(I125*H125,2)</f>
        <v>0</v>
      </c>
      <c r="BL125" s="16" t="s">
        <v>174</v>
      </c>
      <c r="BM125" s="138" t="s">
        <v>81</v>
      </c>
    </row>
    <row r="126" spans="2:65" s="10" customFormat="1" ht="22.9" customHeight="1">
      <c r="B126" s="117"/>
      <c r="D126" s="118" t="s">
        <v>72</v>
      </c>
      <c r="E126" s="192" t="s">
        <v>536</v>
      </c>
      <c r="F126" s="192" t="s">
        <v>537</v>
      </c>
      <c r="I126" s="120"/>
      <c r="J126" s="193">
        <f>BK126</f>
        <v>0</v>
      </c>
      <c r="L126" s="117"/>
      <c r="M126" s="121"/>
      <c r="P126" s="122">
        <f>SUM(P127:P160)</f>
        <v>0</v>
      </c>
      <c r="R126" s="122">
        <f>SUM(R127:R160)</f>
        <v>0</v>
      </c>
      <c r="T126" s="123">
        <f>SUM(T127:T160)</f>
        <v>0</v>
      </c>
      <c r="AR126" s="118" t="s">
        <v>81</v>
      </c>
      <c r="AT126" s="124" t="s">
        <v>72</v>
      </c>
      <c r="AU126" s="124" t="s">
        <v>77</v>
      </c>
      <c r="AY126" s="118" t="s">
        <v>119</v>
      </c>
      <c r="BK126" s="125">
        <f>SUM(BK127:BK160)</f>
        <v>0</v>
      </c>
    </row>
    <row r="127" spans="2:65" s="1" customFormat="1" ht="16.5" customHeight="1">
      <c r="B127" s="126"/>
      <c r="C127" s="127" t="s">
        <v>81</v>
      </c>
      <c r="D127" s="127" t="s">
        <v>120</v>
      </c>
      <c r="E127" s="128" t="s">
        <v>538</v>
      </c>
      <c r="F127" s="129" t="s">
        <v>539</v>
      </c>
      <c r="G127" s="130" t="s">
        <v>230</v>
      </c>
      <c r="H127" s="131">
        <v>150</v>
      </c>
      <c r="I127" s="132"/>
      <c r="J127" s="133">
        <f>ROUND(I127*H127,2)</f>
        <v>0</v>
      </c>
      <c r="K127" s="129" t="s">
        <v>1</v>
      </c>
      <c r="L127" s="31"/>
      <c r="M127" s="134" t="s">
        <v>1</v>
      </c>
      <c r="N127" s="135" t="s">
        <v>38</v>
      </c>
      <c r="P127" s="136">
        <f>O127*H127</f>
        <v>0</v>
      </c>
      <c r="Q127" s="136">
        <v>0</v>
      </c>
      <c r="R127" s="136">
        <f>Q127*H127</f>
        <v>0</v>
      </c>
      <c r="S127" s="136">
        <v>0</v>
      </c>
      <c r="T127" s="137">
        <f>S127*H127</f>
        <v>0</v>
      </c>
      <c r="AR127" s="138" t="s">
        <v>174</v>
      </c>
      <c r="AT127" s="138" t="s">
        <v>120</v>
      </c>
      <c r="AU127" s="138" t="s">
        <v>81</v>
      </c>
      <c r="AY127" s="16" t="s">
        <v>119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6" t="s">
        <v>77</v>
      </c>
      <c r="BK127" s="139">
        <f>ROUND(I127*H127,2)</f>
        <v>0</v>
      </c>
      <c r="BL127" s="16" t="s">
        <v>174</v>
      </c>
      <c r="BM127" s="138" t="s">
        <v>125</v>
      </c>
    </row>
    <row r="128" spans="2:65" s="1" customFormat="1" ht="21.75" customHeight="1">
      <c r="B128" s="126"/>
      <c r="C128" s="165" t="s">
        <v>84</v>
      </c>
      <c r="D128" s="165" t="s">
        <v>355</v>
      </c>
      <c r="E128" s="166" t="s">
        <v>540</v>
      </c>
      <c r="F128" s="167" t="s">
        <v>541</v>
      </c>
      <c r="G128" s="168" t="s">
        <v>230</v>
      </c>
      <c r="H128" s="169">
        <v>157.5</v>
      </c>
      <c r="I128" s="170"/>
      <c r="J128" s="171">
        <f>ROUND(I128*H128,2)</f>
        <v>0</v>
      </c>
      <c r="K128" s="167" t="s">
        <v>124</v>
      </c>
      <c r="L128" s="172"/>
      <c r="M128" s="173" t="s">
        <v>1</v>
      </c>
      <c r="N128" s="174" t="s">
        <v>38</v>
      </c>
      <c r="P128" s="136">
        <f>O128*H128</f>
        <v>0</v>
      </c>
      <c r="Q128" s="136">
        <v>0</v>
      </c>
      <c r="R128" s="136">
        <f>Q128*H128</f>
        <v>0</v>
      </c>
      <c r="S128" s="136">
        <v>0</v>
      </c>
      <c r="T128" s="137">
        <f>S128*H128</f>
        <v>0</v>
      </c>
      <c r="AR128" s="138" t="s">
        <v>209</v>
      </c>
      <c r="AT128" s="138" t="s">
        <v>355</v>
      </c>
      <c r="AU128" s="138" t="s">
        <v>81</v>
      </c>
      <c r="AY128" s="16" t="s">
        <v>119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6" t="s">
        <v>77</v>
      </c>
      <c r="BK128" s="139">
        <f>ROUND(I128*H128,2)</f>
        <v>0</v>
      </c>
      <c r="BL128" s="16" t="s">
        <v>174</v>
      </c>
      <c r="BM128" s="138" t="s">
        <v>144</v>
      </c>
    </row>
    <row r="129" spans="2:65" s="12" customFormat="1" ht="11.25">
      <c r="B129" s="151"/>
      <c r="D129" s="145" t="s">
        <v>127</v>
      </c>
      <c r="E129" s="152" t="s">
        <v>1</v>
      </c>
      <c r="F129" s="153" t="s">
        <v>542</v>
      </c>
      <c r="H129" s="154">
        <v>157.5</v>
      </c>
      <c r="I129" s="155"/>
      <c r="L129" s="151"/>
      <c r="M129" s="156"/>
      <c r="T129" s="157"/>
      <c r="AT129" s="152" t="s">
        <v>127</v>
      </c>
      <c r="AU129" s="152" t="s">
        <v>81</v>
      </c>
      <c r="AV129" s="12" t="s">
        <v>81</v>
      </c>
      <c r="AW129" s="12" t="s">
        <v>30</v>
      </c>
      <c r="AX129" s="12" t="s">
        <v>73</v>
      </c>
      <c r="AY129" s="152" t="s">
        <v>119</v>
      </c>
    </row>
    <row r="130" spans="2:65" s="13" customFormat="1" ht="11.25">
      <c r="B130" s="158"/>
      <c r="D130" s="145" t="s">
        <v>127</v>
      </c>
      <c r="E130" s="159" t="s">
        <v>1</v>
      </c>
      <c r="F130" s="160" t="s">
        <v>133</v>
      </c>
      <c r="H130" s="161">
        <v>157.5</v>
      </c>
      <c r="I130" s="162"/>
      <c r="L130" s="158"/>
      <c r="M130" s="163"/>
      <c r="T130" s="164"/>
      <c r="AT130" s="159" t="s">
        <v>127</v>
      </c>
      <c r="AU130" s="159" t="s">
        <v>81</v>
      </c>
      <c r="AV130" s="13" t="s">
        <v>125</v>
      </c>
      <c r="AW130" s="13" t="s">
        <v>30</v>
      </c>
      <c r="AX130" s="13" t="s">
        <v>77</v>
      </c>
      <c r="AY130" s="159" t="s">
        <v>119</v>
      </c>
    </row>
    <row r="131" spans="2:65" s="1" customFormat="1" ht="16.5" customHeight="1">
      <c r="B131" s="126"/>
      <c r="C131" s="165" t="s">
        <v>125</v>
      </c>
      <c r="D131" s="165" t="s">
        <v>355</v>
      </c>
      <c r="E131" s="166" t="s">
        <v>543</v>
      </c>
      <c r="F131" s="167" t="s">
        <v>544</v>
      </c>
      <c r="G131" s="168" t="s">
        <v>160</v>
      </c>
      <c r="H131" s="169">
        <v>600</v>
      </c>
      <c r="I131" s="170"/>
      <c r="J131" s="171">
        <f>ROUND(I131*H131,2)</f>
        <v>0</v>
      </c>
      <c r="K131" s="167" t="s">
        <v>1</v>
      </c>
      <c r="L131" s="172"/>
      <c r="M131" s="173" t="s">
        <v>1</v>
      </c>
      <c r="N131" s="174" t="s">
        <v>38</v>
      </c>
      <c r="P131" s="136">
        <f>O131*H131</f>
        <v>0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AR131" s="138" t="s">
        <v>209</v>
      </c>
      <c r="AT131" s="138" t="s">
        <v>355</v>
      </c>
      <c r="AU131" s="138" t="s">
        <v>81</v>
      </c>
      <c r="AY131" s="16" t="s">
        <v>119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6" t="s">
        <v>77</v>
      </c>
      <c r="BK131" s="139">
        <f>ROUND(I131*H131,2)</f>
        <v>0</v>
      </c>
      <c r="BL131" s="16" t="s">
        <v>174</v>
      </c>
      <c r="BM131" s="138" t="s">
        <v>152</v>
      </c>
    </row>
    <row r="132" spans="2:65" s="1" customFormat="1" ht="24.2" customHeight="1">
      <c r="B132" s="126"/>
      <c r="C132" s="127" t="s">
        <v>157</v>
      </c>
      <c r="D132" s="127" t="s">
        <v>120</v>
      </c>
      <c r="E132" s="128" t="s">
        <v>545</v>
      </c>
      <c r="F132" s="129" t="s">
        <v>546</v>
      </c>
      <c r="G132" s="130" t="s">
        <v>160</v>
      </c>
      <c r="H132" s="131">
        <v>218</v>
      </c>
      <c r="I132" s="132"/>
      <c r="J132" s="133">
        <f>ROUND(I132*H132,2)</f>
        <v>0</v>
      </c>
      <c r="K132" s="129" t="s">
        <v>124</v>
      </c>
      <c r="L132" s="31"/>
      <c r="M132" s="134" t="s">
        <v>1</v>
      </c>
      <c r="N132" s="135" t="s">
        <v>38</v>
      </c>
      <c r="P132" s="136">
        <f>O132*H132</f>
        <v>0</v>
      </c>
      <c r="Q132" s="136">
        <v>0</v>
      </c>
      <c r="R132" s="136">
        <f>Q132*H132</f>
        <v>0</v>
      </c>
      <c r="S132" s="136">
        <v>0</v>
      </c>
      <c r="T132" s="137">
        <f>S132*H132</f>
        <v>0</v>
      </c>
      <c r="AR132" s="138" t="s">
        <v>174</v>
      </c>
      <c r="AT132" s="138" t="s">
        <v>120</v>
      </c>
      <c r="AU132" s="138" t="s">
        <v>81</v>
      </c>
      <c r="AY132" s="16" t="s">
        <v>119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6" t="s">
        <v>77</v>
      </c>
      <c r="BK132" s="139">
        <f>ROUND(I132*H132,2)</f>
        <v>0</v>
      </c>
      <c r="BL132" s="16" t="s">
        <v>174</v>
      </c>
      <c r="BM132" s="138" t="s">
        <v>161</v>
      </c>
    </row>
    <row r="133" spans="2:65" s="1" customFormat="1" ht="11.25">
      <c r="B133" s="31"/>
      <c r="D133" s="140"/>
      <c r="F133" s="141"/>
      <c r="I133" s="142"/>
      <c r="L133" s="31"/>
      <c r="M133" s="143"/>
      <c r="T133" s="55"/>
      <c r="AT133" s="16" t="s">
        <v>126</v>
      </c>
      <c r="AU133" s="16" t="s">
        <v>81</v>
      </c>
    </row>
    <row r="134" spans="2:65" s="1" customFormat="1" ht="24.2" customHeight="1">
      <c r="B134" s="126"/>
      <c r="C134" s="165" t="s">
        <v>144</v>
      </c>
      <c r="D134" s="165" t="s">
        <v>355</v>
      </c>
      <c r="E134" s="166" t="s">
        <v>547</v>
      </c>
      <c r="F134" s="167" t="s">
        <v>548</v>
      </c>
      <c r="G134" s="168" t="s">
        <v>160</v>
      </c>
      <c r="H134" s="169">
        <v>218</v>
      </c>
      <c r="I134" s="170"/>
      <c r="J134" s="171">
        <f>ROUND(I134*H134,2)</f>
        <v>0</v>
      </c>
      <c r="K134" s="167" t="s">
        <v>1</v>
      </c>
      <c r="L134" s="172"/>
      <c r="M134" s="173" t="s">
        <v>1</v>
      </c>
      <c r="N134" s="174" t="s">
        <v>38</v>
      </c>
      <c r="P134" s="136">
        <f>O134*H134</f>
        <v>0</v>
      </c>
      <c r="Q134" s="136">
        <v>0</v>
      </c>
      <c r="R134" s="136">
        <f>Q134*H134</f>
        <v>0</v>
      </c>
      <c r="S134" s="136">
        <v>0</v>
      </c>
      <c r="T134" s="137">
        <f>S134*H134</f>
        <v>0</v>
      </c>
      <c r="AR134" s="138" t="s">
        <v>209</v>
      </c>
      <c r="AT134" s="138" t="s">
        <v>355</v>
      </c>
      <c r="AU134" s="138" t="s">
        <v>81</v>
      </c>
      <c r="AY134" s="16" t="s">
        <v>119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6" t="s">
        <v>77</v>
      </c>
      <c r="BK134" s="139">
        <f>ROUND(I134*H134,2)</f>
        <v>0</v>
      </c>
      <c r="BL134" s="16" t="s">
        <v>174</v>
      </c>
      <c r="BM134" s="138" t="s">
        <v>166</v>
      </c>
    </row>
    <row r="135" spans="2:65" s="1" customFormat="1" ht="16.5" customHeight="1">
      <c r="B135" s="126"/>
      <c r="C135" s="165" t="s">
        <v>168</v>
      </c>
      <c r="D135" s="165" t="s">
        <v>355</v>
      </c>
      <c r="E135" s="166" t="s">
        <v>549</v>
      </c>
      <c r="F135" s="167" t="s">
        <v>550</v>
      </c>
      <c r="G135" s="168" t="s">
        <v>160</v>
      </c>
      <c r="H135" s="169">
        <v>218</v>
      </c>
      <c r="I135" s="170"/>
      <c r="J135" s="171">
        <f>ROUND(I135*H135,2)</f>
        <v>0</v>
      </c>
      <c r="K135" s="167" t="s">
        <v>1</v>
      </c>
      <c r="L135" s="172"/>
      <c r="M135" s="173" t="s">
        <v>1</v>
      </c>
      <c r="N135" s="174" t="s">
        <v>38</v>
      </c>
      <c r="P135" s="136">
        <f>O135*H135</f>
        <v>0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AR135" s="138" t="s">
        <v>209</v>
      </c>
      <c r="AT135" s="138" t="s">
        <v>355</v>
      </c>
      <c r="AU135" s="138" t="s">
        <v>81</v>
      </c>
      <c r="AY135" s="16" t="s">
        <v>119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6" t="s">
        <v>77</v>
      </c>
      <c r="BK135" s="139">
        <f>ROUND(I135*H135,2)</f>
        <v>0</v>
      </c>
      <c r="BL135" s="16" t="s">
        <v>174</v>
      </c>
      <c r="BM135" s="138" t="s">
        <v>171</v>
      </c>
    </row>
    <row r="136" spans="2:65" s="1" customFormat="1" ht="24.2" customHeight="1">
      <c r="B136" s="126"/>
      <c r="C136" s="127" t="s">
        <v>152</v>
      </c>
      <c r="D136" s="127" t="s">
        <v>120</v>
      </c>
      <c r="E136" s="128" t="s">
        <v>551</v>
      </c>
      <c r="F136" s="129" t="s">
        <v>552</v>
      </c>
      <c r="G136" s="130" t="s">
        <v>160</v>
      </c>
      <c r="H136" s="131">
        <v>1</v>
      </c>
      <c r="I136" s="132"/>
      <c r="J136" s="133">
        <f>ROUND(I136*H136,2)</f>
        <v>0</v>
      </c>
      <c r="K136" s="129" t="s">
        <v>124</v>
      </c>
      <c r="L136" s="31"/>
      <c r="M136" s="134" t="s">
        <v>1</v>
      </c>
      <c r="N136" s="135" t="s">
        <v>38</v>
      </c>
      <c r="P136" s="136">
        <f>O136*H136</f>
        <v>0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AR136" s="138" t="s">
        <v>174</v>
      </c>
      <c r="AT136" s="138" t="s">
        <v>120</v>
      </c>
      <c r="AU136" s="138" t="s">
        <v>81</v>
      </c>
      <c r="AY136" s="16" t="s">
        <v>119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6" t="s">
        <v>77</v>
      </c>
      <c r="BK136" s="139">
        <f>ROUND(I136*H136,2)</f>
        <v>0</v>
      </c>
      <c r="BL136" s="16" t="s">
        <v>174</v>
      </c>
      <c r="BM136" s="138" t="s">
        <v>174</v>
      </c>
    </row>
    <row r="137" spans="2:65" s="1" customFormat="1" ht="11.25">
      <c r="B137" s="31"/>
      <c r="D137" s="140"/>
      <c r="F137" s="141"/>
      <c r="I137" s="142"/>
      <c r="L137" s="31"/>
      <c r="M137" s="143"/>
      <c r="T137" s="55"/>
      <c r="AT137" s="16" t="s">
        <v>126</v>
      </c>
      <c r="AU137" s="16" t="s">
        <v>81</v>
      </c>
    </row>
    <row r="138" spans="2:65" s="1" customFormat="1" ht="24.2" customHeight="1">
      <c r="B138" s="126"/>
      <c r="C138" s="165" t="s">
        <v>117</v>
      </c>
      <c r="D138" s="165" t="s">
        <v>355</v>
      </c>
      <c r="E138" s="166" t="s">
        <v>553</v>
      </c>
      <c r="F138" s="167" t="s">
        <v>554</v>
      </c>
      <c r="G138" s="168" t="s">
        <v>1</v>
      </c>
      <c r="H138" s="169">
        <v>1</v>
      </c>
      <c r="I138" s="170"/>
      <c r="J138" s="171">
        <f>ROUND(I138*H138,2)</f>
        <v>0</v>
      </c>
      <c r="K138" s="167" t="s">
        <v>1</v>
      </c>
      <c r="L138" s="172"/>
      <c r="M138" s="173" t="s">
        <v>1</v>
      </c>
      <c r="N138" s="174" t="s">
        <v>38</v>
      </c>
      <c r="P138" s="136">
        <f>O138*H138</f>
        <v>0</v>
      </c>
      <c r="Q138" s="136">
        <v>0</v>
      </c>
      <c r="R138" s="136">
        <f>Q138*H138</f>
        <v>0</v>
      </c>
      <c r="S138" s="136">
        <v>0</v>
      </c>
      <c r="T138" s="137">
        <f>S138*H138</f>
        <v>0</v>
      </c>
      <c r="AR138" s="138" t="s">
        <v>209</v>
      </c>
      <c r="AT138" s="138" t="s">
        <v>355</v>
      </c>
      <c r="AU138" s="138" t="s">
        <v>81</v>
      </c>
      <c r="AY138" s="16" t="s">
        <v>119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6" t="s">
        <v>77</v>
      </c>
      <c r="BK138" s="139">
        <f>ROUND(I138*H138,2)</f>
        <v>0</v>
      </c>
      <c r="BL138" s="16" t="s">
        <v>174</v>
      </c>
      <c r="BM138" s="138" t="s">
        <v>179</v>
      </c>
    </row>
    <row r="139" spans="2:65" s="1" customFormat="1" ht="24.2" customHeight="1">
      <c r="B139" s="126"/>
      <c r="C139" s="127" t="s">
        <v>161</v>
      </c>
      <c r="D139" s="127" t="s">
        <v>120</v>
      </c>
      <c r="E139" s="128" t="s">
        <v>555</v>
      </c>
      <c r="F139" s="129" t="s">
        <v>556</v>
      </c>
      <c r="G139" s="130" t="s">
        <v>160</v>
      </c>
      <c r="H139" s="131">
        <v>2</v>
      </c>
      <c r="I139" s="132"/>
      <c r="J139" s="133">
        <f>ROUND(I139*H139,2)</f>
        <v>0</v>
      </c>
      <c r="K139" s="129" t="s">
        <v>124</v>
      </c>
      <c r="L139" s="31"/>
      <c r="M139" s="134" t="s">
        <v>1</v>
      </c>
      <c r="N139" s="135" t="s">
        <v>38</v>
      </c>
      <c r="P139" s="136">
        <f>O139*H139</f>
        <v>0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AR139" s="138" t="s">
        <v>174</v>
      </c>
      <c r="AT139" s="138" t="s">
        <v>120</v>
      </c>
      <c r="AU139" s="138" t="s">
        <v>81</v>
      </c>
      <c r="AY139" s="16" t="s">
        <v>119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6" t="s">
        <v>77</v>
      </c>
      <c r="BK139" s="139">
        <f>ROUND(I139*H139,2)</f>
        <v>0</v>
      </c>
      <c r="BL139" s="16" t="s">
        <v>174</v>
      </c>
      <c r="BM139" s="138" t="s">
        <v>184</v>
      </c>
    </row>
    <row r="140" spans="2:65" s="1" customFormat="1" ht="11.25">
      <c r="B140" s="31"/>
      <c r="D140" s="140"/>
      <c r="F140" s="141"/>
      <c r="I140" s="142"/>
      <c r="L140" s="31"/>
      <c r="M140" s="143"/>
      <c r="T140" s="55"/>
      <c r="AT140" s="16" t="s">
        <v>126</v>
      </c>
      <c r="AU140" s="16" t="s">
        <v>81</v>
      </c>
    </row>
    <row r="141" spans="2:65" s="1" customFormat="1" ht="24.2" customHeight="1">
      <c r="B141" s="126"/>
      <c r="C141" s="165" t="s">
        <v>187</v>
      </c>
      <c r="D141" s="165" t="s">
        <v>355</v>
      </c>
      <c r="E141" s="166" t="s">
        <v>557</v>
      </c>
      <c r="F141" s="167" t="s">
        <v>558</v>
      </c>
      <c r="G141" s="168" t="s">
        <v>160</v>
      </c>
      <c r="H141" s="169">
        <v>2</v>
      </c>
      <c r="I141" s="170"/>
      <c r="J141" s="171">
        <f>ROUND(I141*H141,2)</f>
        <v>0</v>
      </c>
      <c r="K141" s="167" t="s">
        <v>1</v>
      </c>
      <c r="L141" s="172"/>
      <c r="M141" s="173" t="s">
        <v>1</v>
      </c>
      <c r="N141" s="174" t="s">
        <v>38</v>
      </c>
      <c r="P141" s="136">
        <f>O141*H141</f>
        <v>0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AR141" s="138" t="s">
        <v>209</v>
      </c>
      <c r="AT141" s="138" t="s">
        <v>355</v>
      </c>
      <c r="AU141" s="138" t="s">
        <v>81</v>
      </c>
      <c r="AY141" s="16" t="s">
        <v>119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6" t="s">
        <v>77</v>
      </c>
      <c r="BK141" s="139">
        <f>ROUND(I141*H141,2)</f>
        <v>0</v>
      </c>
      <c r="BL141" s="16" t="s">
        <v>174</v>
      </c>
      <c r="BM141" s="138" t="s">
        <v>191</v>
      </c>
    </row>
    <row r="142" spans="2:65" s="1" customFormat="1" ht="24.2" customHeight="1">
      <c r="B142" s="126"/>
      <c r="C142" s="127" t="s">
        <v>166</v>
      </c>
      <c r="D142" s="127" t="s">
        <v>120</v>
      </c>
      <c r="E142" s="128" t="s">
        <v>559</v>
      </c>
      <c r="F142" s="129" t="s">
        <v>560</v>
      </c>
      <c r="G142" s="130" t="s">
        <v>160</v>
      </c>
      <c r="H142" s="131">
        <v>7</v>
      </c>
      <c r="I142" s="132"/>
      <c r="J142" s="133">
        <f>ROUND(I142*H142,2)</f>
        <v>0</v>
      </c>
      <c r="K142" s="129" t="s">
        <v>124</v>
      </c>
      <c r="L142" s="31"/>
      <c r="M142" s="134" t="s">
        <v>1</v>
      </c>
      <c r="N142" s="135" t="s">
        <v>38</v>
      </c>
      <c r="P142" s="136">
        <f>O142*H142</f>
        <v>0</v>
      </c>
      <c r="Q142" s="136">
        <v>0</v>
      </c>
      <c r="R142" s="136">
        <f>Q142*H142</f>
        <v>0</v>
      </c>
      <c r="S142" s="136">
        <v>0</v>
      </c>
      <c r="T142" s="137">
        <f>S142*H142</f>
        <v>0</v>
      </c>
      <c r="AR142" s="138" t="s">
        <v>174</v>
      </c>
      <c r="AT142" s="138" t="s">
        <v>120</v>
      </c>
      <c r="AU142" s="138" t="s">
        <v>81</v>
      </c>
      <c r="AY142" s="16" t="s">
        <v>119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6" t="s">
        <v>77</v>
      </c>
      <c r="BK142" s="139">
        <f>ROUND(I142*H142,2)</f>
        <v>0</v>
      </c>
      <c r="BL142" s="16" t="s">
        <v>174</v>
      </c>
      <c r="BM142" s="138" t="s">
        <v>194</v>
      </c>
    </row>
    <row r="143" spans="2:65" s="1" customFormat="1" ht="11.25">
      <c r="B143" s="31"/>
      <c r="D143" s="140"/>
      <c r="F143" s="141"/>
      <c r="I143" s="142"/>
      <c r="L143" s="31"/>
      <c r="M143" s="143"/>
      <c r="T143" s="55"/>
      <c r="AT143" s="16" t="s">
        <v>126</v>
      </c>
      <c r="AU143" s="16" t="s">
        <v>81</v>
      </c>
    </row>
    <row r="144" spans="2:65" s="1" customFormat="1" ht="24.2" customHeight="1">
      <c r="B144" s="126"/>
      <c r="C144" s="165" t="s">
        <v>195</v>
      </c>
      <c r="D144" s="165" t="s">
        <v>355</v>
      </c>
      <c r="E144" s="166" t="s">
        <v>561</v>
      </c>
      <c r="F144" s="167" t="s">
        <v>562</v>
      </c>
      <c r="G144" s="168" t="s">
        <v>160</v>
      </c>
      <c r="H144" s="169">
        <v>7</v>
      </c>
      <c r="I144" s="170"/>
      <c r="J144" s="171">
        <f>ROUND(I144*H144,2)</f>
        <v>0</v>
      </c>
      <c r="K144" s="167" t="s">
        <v>1</v>
      </c>
      <c r="L144" s="172"/>
      <c r="M144" s="173" t="s">
        <v>1</v>
      </c>
      <c r="N144" s="174" t="s">
        <v>38</v>
      </c>
      <c r="P144" s="136">
        <f>O144*H144</f>
        <v>0</v>
      </c>
      <c r="Q144" s="136">
        <v>0</v>
      </c>
      <c r="R144" s="136">
        <f>Q144*H144</f>
        <v>0</v>
      </c>
      <c r="S144" s="136">
        <v>0</v>
      </c>
      <c r="T144" s="137">
        <f>S144*H144</f>
        <v>0</v>
      </c>
      <c r="AR144" s="138" t="s">
        <v>209</v>
      </c>
      <c r="AT144" s="138" t="s">
        <v>355</v>
      </c>
      <c r="AU144" s="138" t="s">
        <v>81</v>
      </c>
      <c r="AY144" s="16" t="s">
        <v>119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6" t="s">
        <v>77</v>
      </c>
      <c r="BK144" s="139">
        <f>ROUND(I144*H144,2)</f>
        <v>0</v>
      </c>
      <c r="BL144" s="16" t="s">
        <v>174</v>
      </c>
      <c r="BM144" s="138" t="s">
        <v>198</v>
      </c>
    </row>
    <row r="145" spans="2:65" s="1" customFormat="1" ht="24.2" customHeight="1">
      <c r="B145" s="126"/>
      <c r="C145" s="127" t="s">
        <v>171</v>
      </c>
      <c r="D145" s="127" t="s">
        <v>120</v>
      </c>
      <c r="E145" s="128" t="s">
        <v>563</v>
      </c>
      <c r="F145" s="129" t="s">
        <v>564</v>
      </c>
      <c r="G145" s="130" t="s">
        <v>160</v>
      </c>
      <c r="H145" s="131">
        <v>1</v>
      </c>
      <c r="I145" s="132"/>
      <c r="J145" s="133">
        <f>ROUND(I145*H145,2)</f>
        <v>0</v>
      </c>
      <c r="K145" s="129" t="s">
        <v>124</v>
      </c>
      <c r="L145" s="31"/>
      <c r="M145" s="134" t="s">
        <v>1</v>
      </c>
      <c r="N145" s="135" t="s">
        <v>38</v>
      </c>
      <c r="P145" s="136">
        <f>O145*H145</f>
        <v>0</v>
      </c>
      <c r="Q145" s="136">
        <v>0</v>
      </c>
      <c r="R145" s="136">
        <f>Q145*H145</f>
        <v>0</v>
      </c>
      <c r="S145" s="136">
        <v>0</v>
      </c>
      <c r="T145" s="137">
        <f>S145*H145</f>
        <v>0</v>
      </c>
      <c r="AR145" s="138" t="s">
        <v>174</v>
      </c>
      <c r="AT145" s="138" t="s">
        <v>120</v>
      </c>
      <c r="AU145" s="138" t="s">
        <v>81</v>
      </c>
      <c r="AY145" s="16" t="s">
        <v>119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6" t="s">
        <v>77</v>
      </c>
      <c r="BK145" s="139">
        <f>ROUND(I145*H145,2)</f>
        <v>0</v>
      </c>
      <c r="BL145" s="16" t="s">
        <v>174</v>
      </c>
      <c r="BM145" s="138" t="s">
        <v>201</v>
      </c>
    </row>
    <row r="146" spans="2:65" s="1" customFormat="1" ht="11.25">
      <c r="B146" s="31"/>
      <c r="D146" s="140"/>
      <c r="F146" s="141"/>
      <c r="I146" s="142"/>
      <c r="L146" s="31"/>
      <c r="M146" s="143"/>
      <c r="T146" s="55"/>
      <c r="AT146" s="16" t="s">
        <v>126</v>
      </c>
      <c r="AU146" s="16" t="s">
        <v>81</v>
      </c>
    </row>
    <row r="147" spans="2:65" s="1" customFormat="1" ht="24.2" customHeight="1">
      <c r="B147" s="126"/>
      <c r="C147" s="165" t="s">
        <v>8</v>
      </c>
      <c r="D147" s="165" t="s">
        <v>355</v>
      </c>
      <c r="E147" s="166" t="s">
        <v>565</v>
      </c>
      <c r="F147" s="167" t="s">
        <v>566</v>
      </c>
      <c r="G147" s="168" t="s">
        <v>160</v>
      </c>
      <c r="H147" s="169">
        <v>1</v>
      </c>
      <c r="I147" s="170"/>
      <c r="J147" s="171">
        <f>ROUND(I147*H147,2)</f>
        <v>0</v>
      </c>
      <c r="K147" s="167" t="s">
        <v>124</v>
      </c>
      <c r="L147" s="172"/>
      <c r="M147" s="173" t="s">
        <v>1</v>
      </c>
      <c r="N147" s="174" t="s">
        <v>38</v>
      </c>
      <c r="P147" s="136">
        <f>O147*H147</f>
        <v>0</v>
      </c>
      <c r="Q147" s="136">
        <v>0</v>
      </c>
      <c r="R147" s="136">
        <f>Q147*H147</f>
        <v>0</v>
      </c>
      <c r="S147" s="136">
        <v>0</v>
      </c>
      <c r="T147" s="137">
        <f>S147*H147</f>
        <v>0</v>
      </c>
      <c r="AR147" s="138" t="s">
        <v>209</v>
      </c>
      <c r="AT147" s="138" t="s">
        <v>355</v>
      </c>
      <c r="AU147" s="138" t="s">
        <v>81</v>
      </c>
      <c r="AY147" s="16" t="s">
        <v>119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6" t="s">
        <v>77</v>
      </c>
      <c r="BK147" s="139">
        <f>ROUND(I147*H147,2)</f>
        <v>0</v>
      </c>
      <c r="BL147" s="16" t="s">
        <v>174</v>
      </c>
      <c r="BM147" s="138" t="s">
        <v>167</v>
      </c>
    </row>
    <row r="148" spans="2:65" s="1" customFormat="1" ht="33" customHeight="1">
      <c r="B148" s="126"/>
      <c r="C148" s="127" t="s">
        <v>174</v>
      </c>
      <c r="D148" s="127" t="s">
        <v>120</v>
      </c>
      <c r="E148" s="128" t="s">
        <v>567</v>
      </c>
      <c r="F148" s="129" t="s">
        <v>568</v>
      </c>
      <c r="G148" s="130" t="s">
        <v>160</v>
      </c>
      <c r="H148" s="131">
        <v>49</v>
      </c>
      <c r="I148" s="132"/>
      <c r="J148" s="133">
        <f>ROUND(I148*H148,2)</f>
        <v>0</v>
      </c>
      <c r="K148" s="129" t="s">
        <v>124</v>
      </c>
      <c r="L148" s="31"/>
      <c r="M148" s="134" t="s">
        <v>1</v>
      </c>
      <c r="N148" s="135" t="s">
        <v>38</v>
      </c>
      <c r="P148" s="136">
        <f>O148*H148</f>
        <v>0</v>
      </c>
      <c r="Q148" s="136">
        <v>0</v>
      </c>
      <c r="R148" s="136">
        <f>Q148*H148</f>
        <v>0</v>
      </c>
      <c r="S148" s="136">
        <v>0</v>
      </c>
      <c r="T148" s="137">
        <f>S148*H148</f>
        <v>0</v>
      </c>
      <c r="AR148" s="138" t="s">
        <v>174</v>
      </c>
      <c r="AT148" s="138" t="s">
        <v>120</v>
      </c>
      <c r="AU148" s="138" t="s">
        <v>81</v>
      </c>
      <c r="AY148" s="16" t="s">
        <v>119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6" t="s">
        <v>77</v>
      </c>
      <c r="BK148" s="139">
        <f>ROUND(I148*H148,2)</f>
        <v>0</v>
      </c>
      <c r="BL148" s="16" t="s">
        <v>174</v>
      </c>
      <c r="BM148" s="138" t="s">
        <v>209</v>
      </c>
    </row>
    <row r="149" spans="2:65" s="1" customFormat="1" ht="11.25">
      <c r="B149" s="31"/>
      <c r="D149" s="140"/>
      <c r="F149" s="141"/>
      <c r="I149" s="142"/>
      <c r="L149" s="31"/>
      <c r="M149" s="143"/>
      <c r="T149" s="55"/>
      <c r="AT149" s="16" t="s">
        <v>126</v>
      </c>
      <c r="AU149" s="16" t="s">
        <v>81</v>
      </c>
    </row>
    <row r="150" spans="2:65" s="1" customFormat="1" ht="24.2" customHeight="1">
      <c r="B150" s="126"/>
      <c r="C150" s="165" t="s">
        <v>210</v>
      </c>
      <c r="D150" s="165" t="s">
        <v>355</v>
      </c>
      <c r="E150" s="166" t="s">
        <v>569</v>
      </c>
      <c r="F150" s="167" t="s">
        <v>570</v>
      </c>
      <c r="G150" s="168" t="s">
        <v>160</v>
      </c>
      <c r="H150" s="169">
        <v>25</v>
      </c>
      <c r="I150" s="170"/>
      <c r="J150" s="171">
        <f>ROUND(I150*H150,2)</f>
        <v>0</v>
      </c>
      <c r="K150" s="167" t="s">
        <v>1</v>
      </c>
      <c r="L150" s="172"/>
      <c r="M150" s="173" t="s">
        <v>1</v>
      </c>
      <c r="N150" s="174" t="s">
        <v>38</v>
      </c>
      <c r="P150" s="136">
        <f>O150*H150</f>
        <v>0</v>
      </c>
      <c r="Q150" s="136">
        <v>0</v>
      </c>
      <c r="R150" s="136">
        <f>Q150*H150</f>
        <v>0</v>
      </c>
      <c r="S150" s="136">
        <v>0</v>
      </c>
      <c r="T150" s="137">
        <f>S150*H150</f>
        <v>0</v>
      </c>
      <c r="AR150" s="138" t="s">
        <v>209</v>
      </c>
      <c r="AT150" s="138" t="s">
        <v>355</v>
      </c>
      <c r="AU150" s="138" t="s">
        <v>81</v>
      </c>
      <c r="AY150" s="16" t="s">
        <v>119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6" t="s">
        <v>77</v>
      </c>
      <c r="BK150" s="139">
        <f>ROUND(I150*H150,2)</f>
        <v>0</v>
      </c>
      <c r="BL150" s="16" t="s">
        <v>174</v>
      </c>
      <c r="BM150" s="138" t="s">
        <v>213</v>
      </c>
    </row>
    <row r="151" spans="2:65" s="1" customFormat="1" ht="24.2" customHeight="1">
      <c r="B151" s="126"/>
      <c r="C151" s="165" t="s">
        <v>179</v>
      </c>
      <c r="D151" s="165" t="s">
        <v>355</v>
      </c>
      <c r="E151" s="166" t="s">
        <v>571</v>
      </c>
      <c r="F151" s="167" t="s">
        <v>572</v>
      </c>
      <c r="G151" s="168" t="s">
        <v>160</v>
      </c>
      <c r="H151" s="169">
        <v>24</v>
      </c>
      <c r="I151" s="170"/>
      <c r="J151" s="171">
        <f>ROUND(I151*H151,2)</f>
        <v>0</v>
      </c>
      <c r="K151" s="167" t="s">
        <v>1</v>
      </c>
      <c r="L151" s="172"/>
      <c r="M151" s="173" t="s">
        <v>1</v>
      </c>
      <c r="N151" s="174" t="s">
        <v>38</v>
      </c>
      <c r="P151" s="136">
        <f>O151*H151</f>
        <v>0</v>
      </c>
      <c r="Q151" s="136">
        <v>0</v>
      </c>
      <c r="R151" s="136">
        <f>Q151*H151</f>
        <v>0</v>
      </c>
      <c r="S151" s="136">
        <v>0</v>
      </c>
      <c r="T151" s="137">
        <f>S151*H151</f>
        <v>0</v>
      </c>
      <c r="AR151" s="138" t="s">
        <v>209</v>
      </c>
      <c r="AT151" s="138" t="s">
        <v>355</v>
      </c>
      <c r="AU151" s="138" t="s">
        <v>81</v>
      </c>
      <c r="AY151" s="16" t="s">
        <v>119</v>
      </c>
      <c r="BE151" s="139">
        <f>IF(N151="základní",J151,0)</f>
        <v>0</v>
      </c>
      <c r="BF151" s="139">
        <f>IF(N151="snížená",J151,0)</f>
        <v>0</v>
      </c>
      <c r="BG151" s="139">
        <f>IF(N151="zákl. přenesená",J151,0)</f>
        <v>0</v>
      </c>
      <c r="BH151" s="139">
        <f>IF(N151="sníž. přenesená",J151,0)</f>
        <v>0</v>
      </c>
      <c r="BI151" s="139">
        <f>IF(N151="nulová",J151,0)</f>
        <v>0</v>
      </c>
      <c r="BJ151" s="16" t="s">
        <v>77</v>
      </c>
      <c r="BK151" s="139">
        <f>ROUND(I151*H151,2)</f>
        <v>0</v>
      </c>
      <c r="BL151" s="16" t="s">
        <v>174</v>
      </c>
      <c r="BM151" s="138" t="s">
        <v>220</v>
      </c>
    </row>
    <row r="152" spans="2:65" s="1" customFormat="1" ht="33" customHeight="1">
      <c r="B152" s="126"/>
      <c r="C152" s="127" t="s">
        <v>227</v>
      </c>
      <c r="D152" s="127" t="s">
        <v>120</v>
      </c>
      <c r="E152" s="128" t="s">
        <v>573</v>
      </c>
      <c r="F152" s="129" t="s">
        <v>574</v>
      </c>
      <c r="G152" s="130" t="s">
        <v>160</v>
      </c>
      <c r="H152" s="131">
        <v>75</v>
      </c>
      <c r="I152" s="132"/>
      <c r="J152" s="133">
        <f>ROUND(I152*H152,2)</f>
        <v>0</v>
      </c>
      <c r="K152" s="129" t="s">
        <v>124</v>
      </c>
      <c r="L152" s="31"/>
      <c r="M152" s="134" t="s">
        <v>1</v>
      </c>
      <c r="N152" s="135" t="s">
        <v>38</v>
      </c>
      <c r="P152" s="136">
        <f>O152*H152</f>
        <v>0</v>
      </c>
      <c r="Q152" s="136">
        <v>0</v>
      </c>
      <c r="R152" s="136">
        <f>Q152*H152</f>
        <v>0</v>
      </c>
      <c r="S152" s="136">
        <v>0</v>
      </c>
      <c r="T152" s="137">
        <f>S152*H152</f>
        <v>0</v>
      </c>
      <c r="AR152" s="138" t="s">
        <v>174</v>
      </c>
      <c r="AT152" s="138" t="s">
        <v>120</v>
      </c>
      <c r="AU152" s="138" t="s">
        <v>81</v>
      </c>
      <c r="AY152" s="16" t="s">
        <v>119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6" t="s">
        <v>77</v>
      </c>
      <c r="BK152" s="139">
        <f>ROUND(I152*H152,2)</f>
        <v>0</v>
      </c>
      <c r="BL152" s="16" t="s">
        <v>174</v>
      </c>
      <c r="BM152" s="138" t="s">
        <v>231</v>
      </c>
    </row>
    <row r="153" spans="2:65" s="1" customFormat="1" ht="11.25">
      <c r="B153" s="31"/>
      <c r="D153" s="140"/>
      <c r="F153" s="141"/>
      <c r="I153" s="142"/>
      <c r="L153" s="31"/>
      <c r="M153" s="143"/>
      <c r="T153" s="55"/>
      <c r="AT153" s="16" t="s">
        <v>126</v>
      </c>
      <c r="AU153" s="16" t="s">
        <v>81</v>
      </c>
    </row>
    <row r="154" spans="2:65" s="1" customFormat="1" ht="24.2" customHeight="1">
      <c r="B154" s="126"/>
      <c r="C154" s="165" t="s">
        <v>184</v>
      </c>
      <c r="D154" s="165" t="s">
        <v>355</v>
      </c>
      <c r="E154" s="166" t="s">
        <v>575</v>
      </c>
      <c r="F154" s="167" t="s">
        <v>576</v>
      </c>
      <c r="G154" s="168" t="s">
        <v>160</v>
      </c>
      <c r="H154" s="169">
        <v>75</v>
      </c>
      <c r="I154" s="170"/>
      <c r="J154" s="171">
        <f>ROUND(I154*H154,2)</f>
        <v>0</v>
      </c>
      <c r="K154" s="167" t="s">
        <v>1</v>
      </c>
      <c r="L154" s="172"/>
      <c r="M154" s="173" t="s">
        <v>1</v>
      </c>
      <c r="N154" s="174" t="s">
        <v>38</v>
      </c>
      <c r="P154" s="136">
        <f>O154*H154</f>
        <v>0</v>
      </c>
      <c r="Q154" s="136">
        <v>0</v>
      </c>
      <c r="R154" s="136">
        <f>Q154*H154</f>
        <v>0</v>
      </c>
      <c r="S154" s="136">
        <v>0</v>
      </c>
      <c r="T154" s="137">
        <f>S154*H154</f>
        <v>0</v>
      </c>
      <c r="AR154" s="138" t="s">
        <v>209</v>
      </c>
      <c r="AT154" s="138" t="s">
        <v>355</v>
      </c>
      <c r="AU154" s="138" t="s">
        <v>81</v>
      </c>
      <c r="AY154" s="16" t="s">
        <v>119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6" t="s">
        <v>77</v>
      </c>
      <c r="BK154" s="139">
        <f>ROUND(I154*H154,2)</f>
        <v>0</v>
      </c>
      <c r="BL154" s="16" t="s">
        <v>174</v>
      </c>
      <c r="BM154" s="138" t="s">
        <v>241</v>
      </c>
    </row>
    <row r="155" spans="2:65" s="1" customFormat="1" ht="33" customHeight="1">
      <c r="B155" s="126"/>
      <c r="C155" s="127" t="s">
        <v>7</v>
      </c>
      <c r="D155" s="127" t="s">
        <v>120</v>
      </c>
      <c r="E155" s="128" t="s">
        <v>577</v>
      </c>
      <c r="F155" s="129" t="s">
        <v>578</v>
      </c>
      <c r="G155" s="130" t="s">
        <v>160</v>
      </c>
      <c r="H155" s="131">
        <v>15</v>
      </c>
      <c r="I155" s="132"/>
      <c r="J155" s="133">
        <f>ROUND(I155*H155,2)</f>
        <v>0</v>
      </c>
      <c r="K155" s="129" t="s">
        <v>124</v>
      </c>
      <c r="L155" s="31"/>
      <c r="M155" s="134" t="s">
        <v>1</v>
      </c>
      <c r="N155" s="135" t="s">
        <v>38</v>
      </c>
      <c r="P155" s="136">
        <f>O155*H155</f>
        <v>0</v>
      </c>
      <c r="Q155" s="136">
        <v>0</v>
      </c>
      <c r="R155" s="136">
        <f>Q155*H155</f>
        <v>0</v>
      </c>
      <c r="S155" s="136">
        <v>0</v>
      </c>
      <c r="T155" s="137">
        <f>S155*H155</f>
        <v>0</v>
      </c>
      <c r="AR155" s="138" t="s">
        <v>174</v>
      </c>
      <c r="AT155" s="138" t="s">
        <v>120</v>
      </c>
      <c r="AU155" s="138" t="s">
        <v>81</v>
      </c>
      <c r="AY155" s="16" t="s">
        <v>119</v>
      </c>
      <c r="BE155" s="139">
        <f>IF(N155="základní",J155,0)</f>
        <v>0</v>
      </c>
      <c r="BF155" s="139">
        <f>IF(N155="snížená",J155,0)</f>
        <v>0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6" t="s">
        <v>77</v>
      </c>
      <c r="BK155" s="139">
        <f>ROUND(I155*H155,2)</f>
        <v>0</v>
      </c>
      <c r="BL155" s="16" t="s">
        <v>174</v>
      </c>
      <c r="BM155" s="138" t="s">
        <v>246</v>
      </c>
    </row>
    <row r="156" spans="2:65" s="1" customFormat="1" ht="11.25">
      <c r="B156" s="31"/>
      <c r="D156" s="140"/>
      <c r="F156" s="141"/>
      <c r="I156" s="142"/>
      <c r="L156" s="31"/>
      <c r="M156" s="143"/>
      <c r="T156" s="55"/>
      <c r="AT156" s="16" t="s">
        <v>126</v>
      </c>
      <c r="AU156" s="16" t="s">
        <v>81</v>
      </c>
    </row>
    <row r="157" spans="2:65" s="1" customFormat="1" ht="24.2" customHeight="1">
      <c r="B157" s="126"/>
      <c r="C157" s="165" t="s">
        <v>191</v>
      </c>
      <c r="D157" s="165" t="s">
        <v>355</v>
      </c>
      <c r="E157" s="166" t="s">
        <v>579</v>
      </c>
      <c r="F157" s="167" t="s">
        <v>580</v>
      </c>
      <c r="G157" s="168" t="s">
        <v>160</v>
      </c>
      <c r="H157" s="169">
        <v>15</v>
      </c>
      <c r="I157" s="170"/>
      <c r="J157" s="171">
        <f>ROUND(I157*H157,2)</f>
        <v>0</v>
      </c>
      <c r="K157" s="167" t="s">
        <v>1</v>
      </c>
      <c r="L157" s="172"/>
      <c r="M157" s="173" t="s">
        <v>1</v>
      </c>
      <c r="N157" s="174" t="s">
        <v>38</v>
      </c>
      <c r="P157" s="136">
        <f>O157*H157</f>
        <v>0</v>
      </c>
      <c r="Q157" s="136">
        <v>0</v>
      </c>
      <c r="R157" s="136">
        <f>Q157*H157</f>
        <v>0</v>
      </c>
      <c r="S157" s="136">
        <v>0</v>
      </c>
      <c r="T157" s="137">
        <f>S157*H157</f>
        <v>0</v>
      </c>
      <c r="AR157" s="138" t="s">
        <v>209</v>
      </c>
      <c r="AT157" s="138" t="s">
        <v>355</v>
      </c>
      <c r="AU157" s="138" t="s">
        <v>81</v>
      </c>
      <c r="AY157" s="16" t="s">
        <v>119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6" t="s">
        <v>77</v>
      </c>
      <c r="BK157" s="139">
        <f>ROUND(I157*H157,2)</f>
        <v>0</v>
      </c>
      <c r="BL157" s="16" t="s">
        <v>174</v>
      </c>
      <c r="BM157" s="138" t="s">
        <v>250</v>
      </c>
    </row>
    <row r="158" spans="2:65" s="1" customFormat="1" ht="24.2" customHeight="1">
      <c r="B158" s="126"/>
      <c r="C158" s="127" t="s">
        <v>252</v>
      </c>
      <c r="D158" s="127" t="s">
        <v>120</v>
      </c>
      <c r="E158" s="128" t="s">
        <v>581</v>
      </c>
      <c r="F158" s="129" t="s">
        <v>582</v>
      </c>
      <c r="G158" s="130" t="s">
        <v>160</v>
      </c>
      <c r="H158" s="131">
        <v>1</v>
      </c>
      <c r="I158" s="132"/>
      <c r="J158" s="133">
        <f>ROUND(I158*H158,2)</f>
        <v>0</v>
      </c>
      <c r="K158" s="129" t="s">
        <v>124</v>
      </c>
      <c r="L158" s="31"/>
      <c r="M158" s="134" t="s">
        <v>1</v>
      </c>
      <c r="N158" s="135" t="s">
        <v>38</v>
      </c>
      <c r="P158" s="136">
        <f>O158*H158</f>
        <v>0</v>
      </c>
      <c r="Q158" s="136">
        <v>0</v>
      </c>
      <c r="R158" s="136">
        <f>Q158*H158</f>
        <v>0</v>
      </c>
      <c r="S158" s="136">
        <v>0</v>
      </c>
      <c r="T158" s="137">
        <f>S158*H158</f>
        <v>0</v>
      </c>
      <c r="AR158" s="138" t="s">
        <v>174</v>
      </c>
      <c r="AT158" s="138" t="s">
        <v>120</v>
      </c>
      <c r="AU158" s="138" t="s">
        <v>81</v>
      </c>
      <c r="AY158" s="16" t="s">
        <v>119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6" t="s">
        <v>77</v>
      </c>
      <c r="BK158" s="139">
        <f>ROUND(I158*H158,2)</f>
        <v>0</v>
      </c>
      <c r="BL158" s="16" t="s">
        <v>174</v>
      </c>
      <c r="BM158" s="138" t="s">
        <v>255</v>
      </c>
    </row>
    <row r="159" spans="2:65" s="1" customFormat="1" ht="11.25">
      <c r="B159" s="31"/>
      <c r="D159" s="140"/>
      <c r="F159" s="141"/>
      <c r="I159" s="142"/>
      <c r="L159" s="31"/>
      <c r="M159" s="143"/>
      <c r="T159" s="55"/>
      <c r="AT159" s="16" t="s">
        <v>126</v>
      </c>
      <c r="AU159" s="16" t="s">
        <v>81</v>
      </c>
    </row>
    <row r="160" spans="2:65" s="1" customFormat="1" ht="24.2" customHeight="1">
      <c r="B160" s="126"/>
      <c r="C160" s="127" t="s">
        <v>194</v>
      </c>
      <c r="D160" s="127" t="s">
        <v>120</v>
      </c>
      <c r="E160" s="128" t="s">
        <v>583</v>
      </c>
      <c r="F160" s="129" t="s">
        <v>584</v>
      </c>
      <c r="G160" s="130" t="s">
        <v>585</v>
      </c>
      <c r="H160" s="131">
        <v>1</v>
      </c>
      <c r="I160" s="132"/>
      <c r="J160" s="133">
        <f>ROUND(I160*H160,2)</f>
        <v>0</v>
      </c>
      <c r="K160" s="129" t="s">
        <v>1</v>
      </c>
      <c r="L160" s="31"/>
      <c r="M160" s="134" t="s">
        <v>1</v>
      </c>
      <c r="N160" s="135" t="s">
        <v>38</v>
      </c>
      <c r="P160" s="136">
        <f>O160*H160</f>
        <v>0</v>
      </c>
      <c r="Q160" s="136">
        <v>0</v>
      </c>
      <c r="R160" s="136">
        <f>Q160*H160</f>
        <v>0</v>
      </c>
      <c r="S160" s="136">
        <v>0</v>
      </c>
      <c r="T160" s="137">
        <f>S160*H160</f>
        <v>0</v>
      </c>
      <c r="AR160" s="138" t="s">
        <v>174</v>
      </c>
      <c r="AT160" s="138" t="s">
        <v>120</v>
      </c>
      <c r="AU160" s="138" t="s">
        <v>81</v>
      </c>
      <c r="AY160" s="16" t="s">
        <v>119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6" t="s">
        <v>77</v>
      </c>
      <c r="BK160" s="139">
        <f>ROUND(I160*H160,2)</f>
        <v>0</v>
      </c>
      <c r="BL160" s="16" t="s">
        <v>174</v>
      </c>
      <c r="BM160" s="138" t="s">
        <v>258</v>
      </c>
    </row>
    <row r="161" spans="2:65" s="10" customFormat="1" ht="22.9" customHeight="1">
      <c r="B161" s="117"/>
      <c r="D161" s="118" t="s">
        <v>72</v>
      </c>
      <c r="E161" s="192" t="s">
        <v>586</v>
      </c>
      <c r="F161" s="192" t="s">
        <v>587</v>
      </c>
      <c r="I161" s="120"/>
      <c r="J161" s="193">
        <f>BK161</f>
        <v>0</v>
      </c>
      <c r="L161" s="117"/>
      <c r="M161" s="121"/>
      <c r="P161" s="122">
        <f>SUM(P162:P167)</f>
        <v>0</v>
      </c>
      <c r="R161" s="122">
        <f>SUM(R162:R167)</f>
        <v>0</v>
      </c>
      <c r="T161" s="123">
        <f>SUM(T162:T167)</f>
        <v>0</v>
      </c>
      <c r="AR161" s="118" t="s">
        <v>81</v>
      </c>
      <c r="AT161" s="124" t="s">
        <v>72</v>
      </c>
      <c r="AU161" s="124" t="s">
        <v>77</v>
      </c>
      <c r="AY161" s="118" t="s">
        <v>119</v>
      </c>
      <c r="BK161" s="125">
        <f>SUM(BK162:BK167)</f>
        <v>0</v>
      </c>
    </row>
    <row r="162" spans="2:65" s="1" customFormat="1" ht="16.5" customHeight="1">
      <c r="B162" s="126"/>
      <c r="C162" s="127" t="s">
        <v>261</v>
      </c>
      <c r="D162" s="127" t="s">
        <v>120</v>
      </c>
      <c r="E162" s="128" t="s">
        <v>588</v>
      </c>
      <c r="F162" s="129" t="s">
        <v>589</v>
      </c>
      <c r="G162" s="130" t="s">
        <v>230</v>
      </c>
      <c r="H162" s="131">
        <v>320</v>
      </c>
      <c r="I162" s="132"/>
      <c r="J162" s="133">
        <f>ROUND(I162*H162,2)</f>
        <v>0</v>
      </c>
      <c r="K162" s="129" t="s">
        <v>1</v>
      </c>
      <c r="L162" s="31"/>
      <c r="M162" s="134" t="s">
        <v>1</v>
      </c>
      <c r="N162" s="135" t="s">
        <v>38</v>
      </c>
      <c r="P162" s="136">
        <f>O162*H162</f>
        <v>0</v>
      </c>
      <c r="Q162" s="136">
        <v>0</v>
      </c>
      <c r="R162" s="136">
        <f>Q162*H162</f>
        <v>0</v>
      </c>
      <c r="S162" s="136">
        <v>0</v>
      </c>
      <c r="T162" s="137">
        <f>S162*H162</f>
        <v>0</v>
      </c>
      <c r="AR162" s="138" t="s">
        <v>174</v>
      </c>
      <c r="AT162" s="138" t="s">
        <v>120</v>
      </c>
      <c r="AU162" s="138" t="s">
        <v>81</v>
      </c>
      <c r="AY162" s="16" t="s">
        <v>119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6" t="s">
        <v>77</v>
      </c>
      <c r="BK162" s="139">
        <f>ROUND(I162*H162,2)</f>
        <v>0</v>
      </c>
      <c r="BL162" s="16" t="s">
        <v>174</v>
      </c>
      <c r="BM162" s="138" t="s">
        <v>264</v>
      </c>
    </row>
    <row r="163" spans="2:65" s="1" customFormat="1" ht="24.2" customHeight="1">
      <c r="B163" s="126"/>
      <c r="C163" s="165" t="s">
        <v>198</v>
      </c>
      <c r="D163" s="165" t="s">
        <v>355</v>
      </c>
      <c r="E163" s="166" t="s">
        <v>590</v>
      </c>
      <c r="F163" s="167" t="s">
        <v>591</v>
      </c>
      <c r="G163" s="168" t="s">
        <v>230</v>
      </c>
      <c r="H163" s="169">
        <v>320</v>
      </c>
      <c r="I163" s="170"/>
      <c r="J163" s="171">
        <f>ROUND(I163*H163,2)</f>
        <v>0</v>
      </c>
      <c r="K163" s="167" t="s">
        <v>1</v>
      </c>
      <c r="L163" s="172"/>
      <c r="M163" s="173" t="s">
        <v>1</v>
      </c>
      <c r="N163" s="174" t="s">
        <v>38</v>
      </c>
      <c r="P163" s="136">
        <f>O163*H163</f>
        <v>0</v>
      </c>
      <c r="Q163" s="136">
        <v>0</v>
      </c>
      <c r="R163" s="136">
        <f>Q163*H163</f>
        <v>0</v>
      </c>
      <c r="S163" s="136">
        <v>0</v>
      </c>
      <c r="T163" s="137">
        <f>S163*H163</f>
        <v>0</v>
      </c>
      <c r="AR163" s="138" t="s">
        <v>209</v>
      </c>
      <c r="AT163" s="138" t="s">
        <v>355</v>
      </c>
      <c r="AU163" s="138" t="s">
        <v>81</v>
      </c>
      <c r="AY163" s="16" t="s">
        <v>119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6" t="s">
        <v>77</v>
      </c>
      <c r="BK163" s="139">
        <f>ROUND(I163*H163,2)</f>
        <v>0</v>
      </c>
      <c r="BL163" s="16" t="s">
        <v>174</v>
      </c>
      <c r="BM163" s="138" t="s">
        <v>268</v>
      </c>
    </row>
    <row r="164" spans="2:65" s="1" customFormat="1" ht="24.2" customHeight="1">
      <c r="B164" s="126"/>
      <c r="C164" s="165" t="s">
        <v>272</v>
      </c>
      <c r="D164" s="165" t="s">
        <v>355</v>
      </c>
      <c r="E164" s="166" t="s">
        <v>592</v>
      </c>
      <c r="F164" s="167" t="s">
        <v>593</v>
      </c>
      <c r="G164" s="168" t="s">
        <v>160</v>
      </c>
      <c r="H164" s="169">
        <v>40</v>
      </c>
      <c r="I164" s="170"/>
      <c r="J164" s="171">
        <f>ROUND(I164*H164,2)</f>
        <v>0</v>
      </c>
      <c r="K164" s="167" t="s">
        <v>124</v>
      </c>
      <c r="L164" s="172"/>
      <c r="M164" s="173" t="s">
        <v>1</v>
      </c>
      <c r="N164" s="174" t="s">
        <v>38</v>
      </c>
      <c r="P164" s="136">
        <f>O164*H164</f>
        <v>0</v>
      </c>
      <c r="Q164" s="136">
        <v>0</v>
      </c>
      <c r="R164" s="136">
        <f>Q164*H164</f>
        <v>0</v>
      </c>
      <c r="S164" s="136">
        <v>0</v>
      </c>
      <c r="T164" s="137">
        <f>S164*H164</f>
        <v>0</v>
      </c>
      <c r="AR164" s="138" t="s">
        <v>209</v>
      </c>
      <c r="AT164" s="138" t="s">
        <v>355</v>
      </c>
      <c r="AU164" s="138" t="s">
        <v>81</v>
      </c>
      <c r="AY164" s="16" t="s">
        <v>119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6" t="s">
        <v>77</v>
      </c>
      <c r="BK164" s="139">
        <f>ROUND(I164*H164,2)</f>
        <v>0</v>
      </c>
      <c r="BL164" s="16" t="s">
        <v>174</v>
      </c>
      <c r="BM164" s="138" t="s">
        <v>275</v>
      </c>
    </row>
    <row r="165" spans="2:65" s="1" customFormat="1" ht="16.5" customHeight="1">
      <c r="B165" s="126"/>
      <c r="C165" s="127" t="s">
        <v>201</v>
      </c>
      <c r="D165" s="127" t="s">
        <v>120</v>
      </c>
      <c r="E165" s="128" t="s">
        <v>594</v>
      </c>
      <c r="F165" s="129" t="s">
        <v>595</v>
      </c>
      <c r="G165" s="130" t="s">
        <v>160</v>
      </c>
      <c r="H165" s="131">
        <v>40</v>
      </c>
      <c r="I165" s="132"/>
      <c r="J165" s="133">
        <f>ROUND(I165*H165,2)</f>
        <v>0</v>
      </c>
      <c r="K165" s="129" t="s">
        <v>124</v>
      </c>
      <c r="L165" s="31"/>
      <c r="M165" s="134" t="s">
        <v>1</v>
      </c>
      <c r="N165" s="135" t="s">
        <v>38</v>
      </c>
      <c r="P165" s="136">
        <f>O165*H165</f>
        <v>0</v>
      </c>
      <c r="Q165" s="136">
        <v>0</v>
      </c>
      <c r="R165" s="136">
        <f>Q165*H165</f>
        <v>0</v>
      </c>
      <c r="S165" s="136">
        <v>0</v>
      </c>
      <c r="T165" s="137">
        <f>S165*H165</f>
        <v>0</v>
      </c>
      <c r="AR165" s="138" t="s">
        <v>174</v>
      </c>
      <c r="AT165" s="138" t="s">
        <v>120</v>
      </c>
      <c r="AU165" s="138" t="s">
        <v>81</v>
      </c>
      <c r="AY165" s="16" t="s">
        <v>119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6" t="s">
        <v>77</v>
      </c>
      <c r="BK165" s="139">
        <f>ROUND(I165*H165,2)</f>
        <v>0</v>
      </c>
      <c r="BL165" s="16" t="s">
        <v>174</v>
      </c>
      <c r="BM165" s="138" t="s">
        <v>278</v>
      </c>
    </row>
    <row r="166" spans="2:65" s="1" customFormat="1" ht="11.25">
      <c r="B166" s="31"/>
      <c r="D166" s="140"/>
      <c r="F166" s="141"/>
      <c r="I166" s="142"/>
      <c r="L166" s="31"/>
      <c r="M166" s="143"/>
      <c r="T166" s="55"/>
      <c r="AT166" s="16" t="s">
        <v>126</v>
      </c>
      <c r="AU166" s="16" t="s">
        <v>81</v>
      </c>
    </row>
    <row r="167" spans="2:65" s="1" customFormat="1" ht="37.9" customHeight="1">
      <c r="B167" s="126"/>
      <c r="C167" s="127" t="s">
        <v>279</v>
      </c>
      <c r="D167" s="127" t="s">
        <v>120</v>
      </c>
      <c r="E167" s="128" t="s">
        <v>596</v>
      </c>
      <c r="F167" s="129" t="s">
        <v>597</v>
      </c>
      <c r="G167" s="130" t="s">
        <v>160</v>
      </c>
      <c r="H167" s="131">
        <v>1</v>
      </c>
      <c r="I167" s="132"/>
      <c r="J167" s="133">
        <f>ROUND(I167*H167,2)</f>
        <v>0</v>
      </c>
      <c r="K167" s="129" t="s">
        <v>1</v>
      </c>
      <c r="L167" s="31"/>
      <c r="M167" s="134" t="s">
        <v>1</v>
      </c>
      <c r="N167" s="135" t="s">
        <v>38</v>
      </c>
      <c r="P167" s="136">
        <f>O167*H167</f>
        <v>0</v>
      </c>
      <c r="Q167" s="136">
        <v>0</v>
      </c>
      <c r="R167" s="136">
        <f>Q167*H167</f>
        <v>0</v>
      </c>
      <c r="S167" s="136">
        <v>0</v>
      </c>
      <c r="T167" s="137">
        <f>S167*H167</f>
        <v>0</v>
      </c>
      <c r="AR167" s="138" t="s">
        <v>174</v>
      </c>
      <c r="AT167" s="138" t="s">
        <v>120</v>
      </c>
      <c r="AU167" s="138" t="s">
        <v>81</v>
      </c>
      <c r="AY167" s="16" t="s">
        <v>119</v>
      </c>
      <c r="BE167" s="139">
        <f>IF(N167="základní",J167,0)</f>
        <v>0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6" t="s">
        <v>77</v>
      </c>
      <c r="BK167" s="139">
        <f>ROUND(I167*H167,2)</f>
        <v>0</v>
      </c>
      <c r="BL167" s="16" t="s">
        <v>174</v>
      </c>
      <c r="BM167" s="138" t="s">
        <v>282</v>
      </c>
    </row>
    <row r="168" spans="2:65" s="10" customFormat="1" ht="25.9" customHeight="1">
      <c r="B168" s="117"/>
      <c r="D168" s="118" t="s">
        <v>72</v>
      </c>
      <c r="E168" s="119" t="s">
        <v>355</v>
      </c>
      <c r="F168" s="119" t="s">
        <v>598</v>
      </c>
      <c r="I168" s="120"/>
      <c r="J168" s="108">
        <f>BK168</f>
        <v>0</v>
      </c>
      <c r="L168" s="117"/>
      <c r="M168" s="121"/>
      <c r="P168" s="122">
        <f>P169</f>
        <v>0</v>
      </c>
      <c r="R168" s="122">
        <f>R169</f>
        <v>0</v>
      </c>
      <c r="T168" s="123">
        <f>T169</f>
        <v>0</v>
      </c>
      <c r="AR168" s="118" t="s">
        <v>84</v>
      </c>
      <c r="AT168" s="124" t="s">
        <v>72</v>
      </c>
      <c r="AU168" s="124" t="s">
        <v>73</v>
      </c>
      <c r="AY168" s="118" t="s">
        <v>119</v>
      </c>
      <c r="BK168" s="125">
        <f>BK169</f>
        <v>0</v>
      </c>
    </row>
    <row r="169" spans="2:65" s="10" customFormat="1" ht="22.9" customHeight="1">
      <c r="B169" s="117"/>
      <c r="D169" s="118" t="s">
        <v>72</v>
      </c>
      <c r="E169" s="192" t="s">
        <v>599</v>
      </c>
      <c r="F169" s="192" t="s">
        <v>600</v>
      </c>
      <c r="I169" s="120"/>
      <c r="J169" s="193">
        <f>BK169</f>
        <v>0</v>
      </c>
      <c r="L169" s="117"/>
      <c r="M169" s="121"/>
      <c r="P169" s="122">
        <f>SUM(P170:P191)</f>
        <v>0</v>
      </c>
      <c r="R169" s="122">
        <f>SUM(R170:R191)</f>
        <v>0</v>
      </c>
      <c r="T169" s="123">
        <f>SUM(T170:T191)</f>
        <v>0</v>
      </c>
      <c r="AR169" s="118" t="s">
        <v>84</v>
      </c>
      <c r="AT169" s="124" t="s">
        <v>72</v>
      </c>
      <c r="AU169" s="124" t="s">
        <v>77</v>
      </c>
      <c r="AY169" s="118" t="s">
        <v>119</v>
      </c>
      <c r="BK169" s="125">
        <f>SUM(BK170:BK191)</f>
        <v>0</v>
      </c>
    </row>
    <row r="170" spans="2:65" s="1" customFormat="1" ht="16.5" customHeight="1">
      <c r="B170" s="126"/>
      <c r="C170" s="165" t="s">
        <v>167</v>
      </c>
      <c r="D170" s="165" t="s">
        <v>355</v>
      </c>
      <c r="E170" s="166" t="s">
        <v>601</v>
      </c>
      <c r="F170" s="167" t="s">
        <v>602</v>
      </c>
      <c r="G170" s="168" t="s">
        <v>190</v>
      </c>
      <c r="H170" s="169">
        <v>139</v>
      </c>
      <c r="I170" s="170"/>
      <c r="J170" s="171">
        <f>ROUND(I170*H170,2)</f>
        <v>0</v>
      </c>
      <c r="K170" s="167" t="s">
        <v>1</v>
      </c>
      <c r="L170" s="172"/>
      <c r="M170" s="173" t="s">
        <v>1</v>
      </c>
      <c r="N170" s="174" t="s">
        <v>38</v>
      </c>
      <c r="P170" s="136">
        <f>O170*H170</f>
        <v>0</v>
      </c>
      <c r="Q170" s="136">
        <v>0</v>
      </c>
      <c r="R170" s="136">
        <f>Q170*H170</f>
        <v>0</v>
      </c>
      <c r="S170" s="136">
        <v>0</v>
      </c>
      <c r="T170" s="137">
        <f>S170*H170</f>
        <v>0</v>
      </c>
      <c r="AR170" s="138" t="s">
        <v>603</v>
      </c>
      <c r="AT170" s="138" t="s">
        <v>355</v>
      </c>
      <c r="AU170" s="138" t="s">
        <v>81</v>
      </c>
      <c r="AY170" s="16" t="s">
        <v>119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6" t="s">
        <v>77</v>
      </c>
      <c r="BK170" s="139">
        <f>ROUND(I170*H170,2)</f>
        <v>0</v>
      </c>
      <c r="BL170" s="16" t="s">
        <v>358</v>
      </c>
      <c r="BM170" s="138" t="s">
        <v>285</v>
      </c>
    </row>
    <row r="171" spans="2:65" s="1" customFormat="1" ht="33" customHeight="1">
      <c r="B171" s="126"/>
      <c r="C171" s="127" t="s">
        <v>288</v>
      </c>
      <c r="D171" s="127" t="s">
        <v>120</v>
      </c>
      <c r="E171" s="128" t="s">
        <v>604</v>
      </c>
      <c r="F171" s="129" t="s">
        <v>605</v>
      </c>
      <c r="G171" s="130" t="s">
        <v>160</v>
      </c>
      <c r="H171" s="131">
        <v>2</v>
      </c>
      <c r="I171" s="132"/>
      <c r="J171" s="133">
        <f>ROUND(I171*H171,2)</f>
        <v>0</v>
      </c>
      <c r="K171" s="129" t="s">
        <v>124</v>
      </c>
      <c r="L171" s="31"/>
      <c r="M171" s="134" t="s">
        <v>1</v>
      </c>
      <c r="N171" s="135" t="s">
        <v>38</v>
      </c>
      <c r="P171" s="136">
        <f>O171*H171</f>
        <v>0</v>
      </c>
      <c r="Q171" s="136">
        <v>0</v>
      </c>
      <c r="R171" s="136">
        <f>Q171*H171</f>
        <v>0</v>
      </c>
      <c r="S171" s="136">
        <v>0</v>
      </c>
      <c r="T171" s="137">
        <f>S171*H171</f>
        <v>0</v>
      </c>
      <c r="AR171" s="138" t="s">
        <v>358</v>
      </c>
      <c r="AT171" s="138" t="s">
        <v>120</v>
      </c>
      <c r="AU171" s="138" t="s">
        <v>81</v>
      </c>
      <c r="AY171" s="16" t="s">
        <v>119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6" t="s">
        <v>77</v>
      </c>
      <c r="BK171" s="139">
        <f>ROUND(I171*H171,2)</f>
        <v>0</v>
      </c>
      <c r="BL171" s="16" t="s">
        <v>358</v>
      </c>
      <c r="BM171" s="138" t="s">
        <v>291</v>
      </c>
    </row>
    <row r="172" spans="2:65" s="1" customFormat="1" ht="11.25">
      <c r="B172" s="31"/>
      <c r="D172" s="140"/>
      <c r="F172" s="141"/>
      <c r="I172" s="142"/>
      <c r="L172" s="31"/>
      <c r="M172" s="143"/>
      <c r="T172" s="55"/>
      <c r="AT172" s="16" t="s">
        <v>126</v>
      </c>
      <c r="AU172" s="16" t="s">
        <v>81</v>
      </c>
    </row>
    <row r="173" spans="2:65" s="1" customFormat="1" ht="33" customHeight="1">
      <c r="B173" s="126"/>
      <c r="C173" s="127" t="s">
        <v>209</v>
      </c>
      <c r="D173" s="127" t="s">
        <v>120</v>
      </c>
      <c r="E173" s="128" t="s">
        <v>606</v>
      </c>
      <c r="F173" s="129" t="s">
        <v>607</v>
      </c>
      <c r="G173" s="130" t="s">
        <v>160</v>
      </c>
      <c r="H173" s="131">
        <v>8</v>
      </c>
      <c r="I173" s="132"/>
      <c r="J173" s="133">
        <f>ROUND(I173*H173,2)</f>
        <v>0</v>
      </c>
      <c r="K173" s="129" t="s">
        <v>124</v>
      </c>
      <c r="L173" s="31"/>
      <c r="M173" s="134" t="s">
        <v>1</v>
      </c>
      <c r="N173" s="135" t="s">
        <v>38</v>
      </c>
      <c r="P173" s="136">
        <f>O173*H173</f>
        <v>0</v>
      </c>
      <c r="Q173" s="136">
        <v>0</v>
      </c>
      <c r="R173" s="136">
        <f>Q173*H173</f>
        <v>0</v>
      </c>
      <c r="S173" s="136">
        <v>0</v>
      </c>
      <c r="T173" s="137">
        <f>S173*H173</f>
        <v>0</v>
      </c>
      <c r="AR173" s="138" t="s">
        <v>358</v>
      </c>
      <c r="AT173" s="138" t="s">
        <v>120</v>
      </c>
      <c r="AU173" s="138" t="s">
        <v>81</v>
      </c>
      <c r="AY173" s="16" t="s">
        <v>119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6" t="s">
        <v>77</v>
      </c>
      <c r="BK173" s="139">
        <f>ROUND(I173*H173,2)</f>
        <v>0</v>
      </c>
      <c r="BL173" s="16" t="s">
        <v>358</v>
      </c>
      <c r="BM173" s="138" t="s">
        <v>358</v>
      </c>
    </row>
    <row r="174" spans="2:65" s="1" customFormat="1" ht="11.25">
      <c r="B174" s="31"/>
      <c r="D174" s="140"/>
      <c r="F174" s="141"/>
      <c r="I174" s="142"/>
      <c r="L174" s="31"/>
      <c r="M174" s="143"/>
      <c r="T174" s="55"/>
      <c r="AT174" s="16" t="s">
        <v>126</v>
      </c>
      <c r="AU174" s="16" t="s">
        <v>81</v>
      </c>
    </row>
    <row r="175" spans="2:65" s="1" customFormat="1" ht="33" customHeight="1">
      <c r="B175" s="126"/>
      <c r="C175" s="127" t="s">
        <v>360</v>
      </c>
      <c r="D175" s="127" t="s">
        <v>120</v>
      </c>
      <c r="E175" s="128" t="s">
        <v>608</v>
      </c>
      <c r="F175" s="129" t="s">
        <v>609</v>
      </c>
      <c r="G175" s="130" t="s">
        <v>160</v>
      </c>
      <c r="H175" s="131">
        <v>9</v>
      </c>
      <c r="I175" s="132"/>
      <c r="J175" s="133">
        <f>ROUND(I175*H175,2)</f>
        <v>0</v>
      </c>
      <c r="K175" s="129" t="s">
        <v>124</v>
      </c>
      <c r="L175" s="31"/>
      <c r="M175" s="134" t="s">
        <v>1</v>
      </c>
      <c r="N175" s="135" t="s">
        <v>38</v>
      </c>
      <c r="P175" s="136">
        <f>O175*H175</f>
        <v>0</v>
      </c>
      <c r="Q175" s="136">
        <v>0</v>
      </c>
      <c r="R175" s="136">
        <f>Q175*H175</f>
        <v>0</v>
      </c>
      <c r="S175" s="136">
        <v>0</v>
      </c>
      <c r="T175" s="137">
        <f>S175*H175</f>
        <v>0</v>
      </c>
      <c r="AR175" s="138" t="s">
        <v>358</v>
      </c>
      <c r="AT175" s="138" t="s">
        <v>120</v>
      </c>
      <c r="AU175" s="138" t="s">
        <v>81</v>
      </c>
      <c r="AY175" s="16" t="s">
        <v>119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6" t="s">
        <v>77</v>
      </c>
      <c r="BK175" s="139">
        <f>ROUND(I175*H175,2)</f>
        <v>0</v>
      </c>
      <c r="BL175" s="16" t="s">
        <v>358</v>
      </c>
      <c r="BM175" s="138" t="s">
        <v>363</v>
      </c>
    </row>
    <row r="176" spans="2:65" s="1" customFormat="1" ht="11.25">
      <c r="B176" s="31"/>
      <c r="D176" s="140"/>
      <c r="F176" s="141"/>
      <c r="I176" s="142"/>
      <c r="L176" s="31"/>
      <c r="M176" s="143"/>
      <c r="T176" s="55"/>
      <c r="AT176" s="16" t="s">
        <v>126</v>
      </c>
      <c r="AU176" s="16" t="s">
        <v>81</v>
      </c>
    </row>
    <row r="177" spans="2:65" s="1" customFormat="1" ht="37.9" customHeight="1">
      <c r="B177" s="126"/>
      <c r="C177" s="127" t="s">
        <v>213</v>
      </c>
      <c r="D177" s="127" t="s">
        <v>120</v>
      </c>
      <c r="E177" s="128" t="s">
        <v>610</v>
      </c>
      <c r="F177" s="129" t="s">
        <v>611</v>
      </c>
      <c r="G177" s="130" t="s">
        <v>230</v>
      </c>
      <c r="H177" s="131">
        <v>2170</v>
      </c>
      <c r="I177" s="132"/>
      <c r="J177" s="133">
        <f>ROUND(I177*H177,2)</f>
        <v>0</v>
      </c>
      <c r="K177" s="129" t="s">
        <v>124</v>
      </c>
      <c r="L177" s="31"/>
      <c r="M177" s="134" t="s">
        <v>1</v>
      </c>
      <c r="N177" s="135" t="s">
        <v>38</v>
      </c>
      <c r="P177" s="136">
        <f>O177*H177</f>
        <v>0</v>
      </c>
      <c r="Q177" s="136">
        <v>0</v>
      </c>
      <c r="R177" s="136">
        <f>Q177*H177</f>
        <v>0</v>
      </c>
      <c r="S177" s="136">
        <v>0</v>
      </c>
      <c r="T177" s="137">
        <f>S177*H177</f>
        <v>0</v>
      </c>
      <c r="AR177" s="138" t="s">
        <v>358</v>
      </c>
      <c r="AT177" s="138" t="s">
        <v>120</v>
      </c>
      <c r="AU177" s="138" t="s">
        <v>81</v>
      </c>
      <c r="AY177" s="16" t="s">
        <v>119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6" t="s">
        <v>77</v>
      </c>
      <c r="BK177" s="139">
        <f>ROUND(I177*H177,2)</f>
        <v>0</v>
      </c>
      <c r="BL177" s="16" t="s">
        <v>358</v>
      </c>
      <c r="BM177" s="138" t="s">
        <v>367</v>
      </c>
    </row>
    <row r="178" spans="2:65" s="1" customFormat="1" ht="11.25">
      <c r="B178" s="31"/>
      <c r="D178" s="140"/>
      <c r="F178" s="141"/>
      <c r="I178" s="142"/>
      <c r="L178" s="31"/>
      <c r="M178" s="143"/>
      <c r="T178" s="55"/>
      <c r="AT178" s="16" t="s">
        <v>126</v>
      </c>
      <c r="AU178" s="16" t="s">
        <v>81</v>
      </c>
    </row>
    <row r="179" spans="2:65" s="1" customFormat="1" ht="24.2" customHeight="1">
      <c r="B179" s="126"/>
      <c r="C179" s="165" t="s">
        <v>368</v>
      </c>
      <c r="D179" s="165" t="s">
        <v>355</v>
      </c>
      <c r="E179" s="166" t="s">
        <v>612</v>
      </c>
      <c r="F179" s="167" t="s">
        <v>613</v>
      </c>
      <c r="G179" s="168" t="s">
        <v>230</v>
      </c>
      <c r="H179" s="169">
        <v>2495.5</v>
      </c>
      <c r="I179" s="170"/>
      <c r="J179" s="171">
        <f>ROUND(I179*H179,2)</f>
        <v>0</v>
      </c>
      <c r="K179" s="167" t="s">
        <v>124</v>
      </c>
      <c r="L179" s="172"/>
      <c r="M179" s="173" t="s">
        <v>1</v>
      </c>
      <c r="N179" s="174" t="s">
        <v>38</v>
      </c>
      <c r="P179" s="136">
        <f>O179*H179</f>
        <v>0</v>
      </c>
      <c r="Q179" s="136">
        <v>0</v>
      </c>
      <c r="R179" s="136">
        <f>Q179*H179</f>
        <v>0</v>
      </c>
      <c r="S179" s="136">
        <v>0</v>
      </c>
      <c r="T179" s="137">
        <f>S179*H179</f>
        <v>0</v>
      </c>
      <c r="AR179" s="138" t="s">
        <v>603</v>
      </c>
      <c r="AT179" s="138" t="s">
        <v>355</v>
      </c>
      <c r="AU179" s="138" t="s">
        <v>81</v>
      </c>
      <c r="AY179" s="16" t="s">
        <v>119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6" t="s">
        <v>77</v>
      </c>
      <c r="BK179" s="139">
        <f>ROUND(I179*H179,2)</f>
        <v>0</v>
      </c>
      <c r="BL179" s="16" t="s">
        <v>358</v>
      </c>
      <c r="BM179" s="138" t="s">
        <v>371</v>
      </c>
    </row>
    <row r="180" spans="2:65" s="12" customFormat="1" ht="11.25">
      <c r="B180" s="151"/>
      <c r="D180" s="145" t="s">
        <v>127</v>
      </c>
      <c r="E180" s="152" t="s">
        <v>1</v>
      </c>
      <c r="F180" s="153" t="s">
        <v>614</v>
      </c>
      <c r="H180" s="154">
        <v>2495.5</v>
      </c>
      <c r="I180" s="155"/>
      <c r="L180" s="151"/>
      <c r="M180" s="156"/>
      <c r="T180" s="157"/>
      <c r="AT180" s="152" t="s">
        <v>127</v>
      </c>
      <c r="AU180" s="152" t="s">
        <v>81</v>
      </c>
      <c r="AV180" s="12" t="s">
        <v>81</v>
      </c>
      <c r="AW180" s="12" t="s">
        <v>30</v>
      </c>
      <c r="AX180" s="12" t="s">
        <v>73</v>
      </c>
      <c r="AY180" s="152" t="s">
        <v>119</v>
      </c>
    </row>
    <row r="181" spans="2:65" s="13" customFormat="1" ht="11.25">
      <c r="B181" s="158"/>
      <c r="D181" s="145" t="s">
        <v>127</v>
      </c>
      <c r="E181" s="159" t="s">
        <v>1</v>
      </c>
      <c r="F181" s="160" t="s">
        <v>133</v>
      </c>
      <c r="H181" s="161">
        <v>2495.5</v>
      </c>
      <c r="I181" s="162"/>
      <c r="L181" s="158"/>
      <c r="M181" s="163"/>
      <c r="T181" s="164"/>
      <c r="AT181" s="159" t="s">
        <v>127</v>
      </c>
      <c r="AU181" s="159" t="s">
        <v>81</v>
      </c>
      <c r="AV181" s="13" t="s">
        <v>125</v>
      </c>
      <c r="AW181" s="13" t="s">
        <v>30</v>
      </c>
      <c r="AX181" s="13" t="s">
        <v>77</v>
      </c>
      <c r="AY181" s="159" t="s">
        <v>119</v>
      </c>
    </row>
    <row r="182" spans="2:65" s="1" customFormat="1" ht="37.9" customHeight="1">
      <c r="B182" s="126"/>
      <c r="C182" s="127" t="s">
        <v>220</v>
      </c>
      <c r="D182" s="127" t="s">
        <v>120</v>
      </c>
      <c r="E182" s="128" t="s">
        <v>615</v>
      </c>
      <c r="F182" s="129" t="s">
        <v>616</v>
      </c>
      <c r="G182" s="130" t="s">
        <v>230</v>
      </c>
      <c r="H182" s="131">
        <v>120</v>
      </c>
      <c r="I182" s="132"/>
      <c r="J182" s="133">
        <f>ROUND(I182*H182,2)</f>
        <v>0</v>
      </c>
      <c r="K182" s="129" t="s">
        <v>124</v>
      </c>
      <c r="L182" s="31"/>
      <c r="M182" s="134" t="s">
        <v>1</v>
      </c>
      <c r="N182" s="135" t="s">
        <v>38</v>
      </c>
      <c r="P182" s="136">
        <f>O182*H182</f>
        <v>0</v>
      </c>
      <c r="Q182" s="136">
        <v>0</v>
      </c>
      <c r="R182" s="136">
        <f>Q182*H182</f>
        <v>0</v>
      </c>
      <c r="S182" s="136">
        <v>0</v>
      </c>
      <c r="T182" s="137">
        <f>S182*H182</f>
        <v>0</v>
      </c>
      <c r="AR182" s="138" t="s">
        <v>358</v>
      </c>
      <c r="AT182" s="138" t="s">
        <v>120</v>
      </c>
      <c r="AU182" s="138" t="s">
        <v>81</v>
      </c>
      <c r="AY182" s="16" t="s">
        <v>119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6" t="s">
        <v>77</v>
      </c>
      <c r="BK182" s="139">
        <f>ROUND(I182*H182,2)</f>
        <v>0</v>
      </c>
      <c r="BL182" s="16" t="s">
        <v>358</v>
      </c>
      <c r="BM182" s="138" t="s">
        <v>375</v>
      </c>
    </row>
    <row r="183" spans="2:65" s="1" customFormat="1" ht="11.25">
      <c r="B183" s="31"/>
      <c r="D183" s="140"/>
      <c r="F183" s="141"/>
      <c r="I183" s="142"/>
      <c r="L183" s="31"/>
      <c r="M183" s="143"/>
      <c r="T183" s="55"/>
      <c r="AT183" s="16" t="s">
        <v>126</v>
      </c>
      <c r="AU183" s="16" t="s">
        <v>81</v>
      </c>
    </row>
    <row r="184" spans="2:65" s="1" customFormat="1" ht="24.2" customHeight="1">
      <c r="B184" s="126"/>
      <c r="C184" s="165" t="s">
        <v>377</v>
      </c>
      <c r="D184" s="165" t="s">
        <v>355</v>
      </c>
      <c r="E184" s="166" t="s">
        <v>617</v>
      </c>
      <c r="F184" s="167" t="s">
        <v>618</v>
      </c>
      <c r="G184" s="168" t="s">
        <v>230</v>
      </c>
      <c r="H184" s="169">
        <v>138</v>
      </c>
      <c r="I184" s="170"/>
      <c r="J184" s="171">
        <f>ROUND(I184*H184,2)</f>
        <v>0</v>
      </c>
      <c r="K184" s="167" t="s">
        <v>124</v>
      </c>
      <c r="L184" s="172"/>
      <c r="M184" s="173" t="s">
        <v>1</v>
      </c>
      <c r="N184" s="174" t="s">
        <v>38</v>
      </c>
      <c r="P184" s="136">
        <f>O184*H184</f>
        <v>0</v>
      </c>
      <c r="Q184" s="136">
        <v>0</v>
      </c>
      <c r="R184" s="136">
        <f>Q184*H184</f>
        <v>0</v>
      </c>
      <c r="S184" s="136">
        <v>0</v>
      </c>
      <c r="T184" s="137">
        <f>S184*H184</f>
        <v>0</v>
      </c>
      <c r="AR184" s="138" t="s">
        <v>603</v>
      </c>
      <c r="AT184" s="138" t="s">
        <v>355</v>
      </c>
      <c r="AU184" s="138" t="s">
        <v>81</v>
      </c>
      <c r="AY184" s="16" t="s">
        <v>119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6" t="s">
        <v>77</v>
      </c>
      <c r="BK184" s="139">
        <f>ROUND(I184*H184,2)</f>
        <v>0</v>
      </c>
      <c r="BL184" s="16" t="s">
        <v>358</v>
      </c>
      <c r="BM184" s="138" t="s">
        <v>380</v>
      </c>
    </row>
    <row r="185" spans="2:65" s="12" customFormat="1" ht="11.25">
      <c r="B185" s="151"/>
      <c r="D185" s="145" t="s">
        <v>127</v>
      </c>
      <c r="E185" s="152" t="s">
        <v>1</v>
      </c>
      <c r="F185" s="153" t="s">
        <v>619</v>
      </c>
      <c r="H185" s="154">
        <v>138</v>
      </c>
      <c r="I185" s="155"/>
      <c r="L185" s="151"/>
      <c r="M185" s="156"/>
      <c r="T185" s="157"/>
      <c r="AT185" s="152" t="s">
        <v>127</v>
      </c>
      <c r="AU185" s="152" t="s">
        <v>81</v>
      </c>
      <c r="AV185" s="12" t="s">
        <v>81</v>
      </c>
      <c r="AW185" s="12" t="s">
        <v>30</v>
      </c>
      <c r="AX185" s="12" t="s">
        <v>73</v>
      </c>
      <c r="AY185" s="152" t="s">
        <v>119</v>
      </c>
    </row>
    <row r="186" spans="2:65" s="13" customFormat="1" ht="11.25">
      <c r="B186" s="158"/>
      <c r="D186" s="145" t="s">
        <v>127</v>
      </c>
      <c r="E186" s="159" t="s">
        <v>1</v>
      </c>
      <c r="F186" s="160" t="s">
        <v>133</v>
      </c>
      <c r="H186" s="161">
        <v>138</v>
      </c>
      <c r="I186" s="162"/>
      <c r="L186" s="158"/>
      <c r="M186" s="163"/>
      <c r="T186" s="164"/>
      <c r="AT186" s="159" t="s">
        <v>127</v>
      </c>
      <c r="AU186" s="159" t="s">
        <v>81</v>
      </c>
      <c r="AV186" s="13" t="s">
        <v>125</v>
      </c>
      <c r="AW186" s="13" t="s">
        <v>30</v>
      </c>
      <c r="AX186" s="13" t="s">
        <v>77</v>
      </c>
      <c r="AY186" s="159" t="s">
        <v>119</v>
      </c>
    </row>
    <row r="187" spans="2:65" s="1" customFormat="1" ht="37.9" customHeight="1">
      <c r="B187" s="126"/>
      <c r="C187" s="127" t="s">
        <v>231</v>
      </c>
      <c r="D187" s="127" t="s">
        <v>120</v>
      </c>
      <c r="E187" s="128" t="s">
        <v>620</v>
      </c>
      <c r="F187" s="129" t="s">
        <v>621</v>
      </c>
      <c r="G187" s="130" t="s">
        <v>230</v>
      </c>
      <c r="H187" s="131">
        <v>3</v>
      </c>
      <c r="I187" s="132"/>
      <c r="J187" s="133">
        <f>ROUND(I187*H187,2)</f>
        <v>0</v>
      </c>
      <c r="K187" s="129" t="s">
        <v>124</v>
      </c>
      <c r="L187" s="31"/>
      <c r="M187" s="134" t="s">
        <v>1</v>
      </c>
      <c r="N187" s="135" t="s">
        <v>38</v>
      </c>
      <c r="P187" s="136">
        <f>O187*H187</f>
        <v>0</v>
      </c>
      <c r="Q187" s="136">
        <v>0</v>
      </c>
      <c r="R187" s="136">
        <f>Q187*H187</f>
        <v>0</v>
      </c>
      <c r="S187" s="136">
        <v>0</v>
      </c>
      <c r="T187" s="137">
        <f>S187*H187</f>
        <v>0</v>
      </c>
      <c r="AR187" s="138" t="s">
        <v>358</v>
      </c>
      <c r="AT187" s="138" t="s">
        <v>120</v>
      </c>
      <c r="AU187" s="138" t="s">
        <v>81</v>
      </c>
      <c r="AY187" s="16" t="s">
        <v>119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6" t="s">
        <v>77</v>
      </c>
      <c r="BK187" s="139">
        <f>ROUND(I187*H187,2)</f>
        <v>0</v>
      </c>
      <c r="BL187" s="16" t="s">
        <v>358</v>
      </c>
      <c r="BM187" s="138" t="s">
        <v>384</v>
      </c>
    </row>
    <row r="188" spans="2:65" s="1" customFormat="1" ht="11.25">
      <c r="B188" s="31"/>
      <c r="D188" s="140"/>
      <c r="F188" s="141"/>
      <c r="I188" s="142"/>
      <c r="L188" s="31"/>
      <c r="M188" s="143"/>
      <c r="T188" s="55"/>
      <c r="AT188" s="16" t="s">
        <v>126</v>
      </c>
      <c r="AU188" s="16" t="s">
        <v>81</v>
      </c>
    </row>
    <row r="189" spans="2:65" s="1" customFormat="1" ht="24.2" customHeight="1">
      <c r="B189" s="126"/>
      <c r="C189" s="165" t="s">
        <v>386</v>
      </c>
      <c r="D189" s="165" t="s">
        <v>355</v>
      </c>
      <c r="E189" s="166" t="s">
        <v>622</v>
      </c>
      <c r="F189" s="167" t="s">
        <v>623</v>
      </c>
      <c r="G189" s="168" t="s">
        <v>230</v>
      </c>
      <c r="H189" s="169">
        <v>3.45</v>
      </c>
      <c r="I189" s="170"/>
      <c r="J189" s="171">
        <f>ROUND(I189*H189,2)</f>
        <v>0</v>
      </c>
      <c r="K189" s="167" t="s">
        <v>124</v>
      </c>
      <c r="L189" s="172"/>
      <c r="M189" s="173" t="s">
        <v>1</v>
      </c>
      <c r="N189" s="174" t="s">
        <v>38</v>
      </c>
      <c r="P189" s="136">
        <f>O189*H189</f>
        <v>0</v>
      </c>
      <c r="Q189" s="136">
        <v>0</v>
      </c>
      <c r="R189" s="136">
        <f>Q189*H189</f>
        <v>0</v>
      </c>
      <c r="S189" s="136">
        <v>0</v>
      </c>
      <c r="T189" s="137">
        <f>S189*H189</f>
        <v>0</v>
      </c>
      <c r="AR189" s="138" t="s">
        <v>603</v>
      </c>
      <c r="AT189" s="138" t="s">
        <v>355</v>
      </c>
      <c r="AU189" s="138" t="s">
        <v>81</v>
      </c>
      <c r="AY189" s="16" t="s">
        <v>119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6" t="s">
        <v>77</v>
      </c>
      <c r="BK189" s="139">
        <f>ROUND(I189*H189,2)</f>
        <v>0</v>
      </c>
      <c r="BL189" s="16" t="s">
        <v>358</v>
      </c>
      <c r="BM189" s="138" t="s">
        <v>389</v>
      </c>
    </row>
    <row r="190" spans="2:65" s="12" customFormat="1" ht="11.25">
      <c r="B190" s="151"/>
      <c r="D190" s="145" t="s">
        <v>127</v>
      </c>
      <c r="E190" s="152" t="s">
        <v>1</v>
      </c>
      <c r="F190" s="153" t="s">
        <v>624</v>
      </c>
      <c r="H190" s="154">
        <v>3.45</v>
      </c>
      <c r="I190" s="155"/>
      <c r="L190" s="151"/>
      <c r="M190" s="156"/>
      <c r="T190" s="157"/>
      <c r="AT190" s="152" t="s">
        <v>127</v>
      </c>
      <c r="AU190" s="152" t="s">
        <v>81</v>
      </c>
      <c r="AV190" s="12" t="s">
        <v>81</v>
      </c>
      <c r="AW190" s="12" t="s">
        <v>30</v>
      </c>
      <c r="AX190" s="12" t="s">
        <v>73</v>
      </c>
      <c r="AY190" s="152" t="s">
        <v>119</v>
      </c>
    </row>
    <row r="191" spans="2:65" s="13" customFormat="1" ht="11.25">
      <c r="B191" s="158"/>
      <c r="D191" s="145" t="s">
        <v>127</v>
      </c>
      <c r="E191" s="159" t="s">
        <v>1</v>
      </c>
      <c r="F191" s="160" t="s">
        <v>133</v>
      </c>
      <c r="H191" s="161">
        <v>3.45</v>
      </c>
      <c r="I191" s="162"/>
      <c r="L191" s="158"/>
      <c r="M191" s="163"/>
      <c r="T191" s="164"/>
      <c r="AT191" s="159" t="s">
        <v>127</v>
      </c>
      <c r="AU191" s="159" t="s">
        <v>81</v>
      </c>
      <c r="AV191" s="13" t="s">
        <v>125</v>
      </c>
      <c r="AW191" s="13" t="s">
        <v>30</v>
      </c>
      <c r="AX191" s="13" t="s">
        <v>77</v>
      </c>
      <c r="AY191" s="159" t="s">
        <v>119</v>
      </c>
    </row>
    <row r="192" spans="2:65" s="10" customFormat="1" ht="25.9" customHeight="1">
      <c r="B192" s="117"/>
      <c r="D192" s="118" t="s">
        <v>72</v>
      </c>
      <c r="E192" s="119" t="s">
        <v>625</v>
      </c>
      <c r="F192" s="119" t="s">
        <v>626</v>
      </c>
      <c r="I192" s="120"/>
      <c r="J192" s="108">
        <f>BK192</f>
        <v>0</v>
      </c>
      <c r="L192" s="117"/>
      <c r="M192" s="121"/>
      <c r="P192" s="122">
        <f>SUM(P193:P194)</f>
        <v>0</v>
      </c>
      <c r="R192" s="122">
        <f>SUM(R193:R194)</f>
        <v>0</v>
      </c>
      <c r="T192" s="123">
        <f>SUM(T193:T194)</f>
        <v>0</v>
      </c>
      <c r="AR192" s="118" t="s">
        <v>125</v>
      </c>
      <c r="AT192" s="124" t="s">
        <v>72</v>
      </c>
      <c r="AU192" s="124" t="s">
        <v>73</v>
      </c>
      <c r="AY192" s="118" t="s">
        <v>119</v>
      </c>
      <c r="BK192" s="125">
        <f>SUM(BK193:BK194)</f>
        <v>0</v>
      </c>
    </row>
    <row r="193" spans="2:65" s="1" customFormat="1" ht="16.5" customHeight="1">
      <c r="B193" s="126"/>
      <c r="C193" s="127" t="s">
        <v>241</v>
      </c>
      <c r="D193" s="127" t="s">
        <v>120</v>
      </c>
      <c r="E193" s="128" t="s">
        <v>627</v>
      </c>
      <c r="F193" s="129" t="s">
        <v>628</v>
      </c>
      <c r="G193" s="130" t="s">
        <v>535</v>
      </c>
      <c r="H193" s="131">
        <v>16</v>
      </c>
      <c r="I193" s="132"/>
      <c r="J193" s="133">
        <f>ROUND(I193*H193,2)</f>
        <v>0</v>
      </c>
      <c r="K193" s="129" t="s">
        <v>124</v>
      </c>
      <c r="L193" s="31"/>
      <c r="M193" s="134" t="s">
        <v>1</v>
      </c>
      <c r="N193" s="135" t="s">
        <v>38</v>
      </c>
      <c r="P193" s="136">
        <f>O193*H193</f>
        <v>0</v>
      </c>
      <c r="Q193" s="136">
        <v>0</v>
      </c>
      <c r="R193" s="136">
        <f>Q193*H193</f>
        <v>0</v>
      </c>
      <c r="S193" s="136">
        <v>0</v>
      </c>
      <c r="T193" s="137">
        <f>S193*H193</f>
        <v>0</v>
      </c>
      <c r="AR193" s="138" t="s">
        <v>629</v>
      </c>
      <c r="AT193" s="138" t="s">
        <v>120</v>
      </c>
      <c r="AU193" s="138" t="s">
        <v>77</v>
      </c>
      <c r="AY193" s="16" t="s">
        <v>119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6" t="s">
        <v>77</v>
      </c>
      <c r="BK193" s="139">
        <f>ROUND(I193*H193,2)</f>
        <v>0</v>
      </c>
      <c r="BL193" s="16" t="s">
        <v>629</v>
      </c>
      <c r="BM193" s="138" t="s">
        <v>393</v>
      </c>
    </row>
    <row r="194" spans="2:65" s="1" customFormat="1" ht="11.25">
      <c r="B194" s="31"/>
      <c r="D194" s="140"/>
      <c r="F194" s="141"/>
      <c r="I194" s="142"/>
      <c r="L194" s="31"/>
      <c r="M194" s="143"/>
      <c r="T194" s="55"/>
      <c r="AT194" s="16" t="s">
        <v>126</v>
      </c>
      <c r="AU194" s="16" t="s">
        <v>77</v>
      </c>
    </row>
    <row r="195" spans="2:65" s="1" customFormat="1" ht="49.9" customHeight="1">
      <c r="B195" s="31"/>
      <c r="E195" s="119" t="s">
        <v>521</v>
      </c>
      <c r="F195" s="119" t="s">
        <v>522</v>
      </c>
      <c r="J195" s="108">
        <f t="shared" ref="J195:J202" si="0">BK195</f>
        <v>0</v>
      </c>
      <c r="L195" s="31"/>
      <c r="M195" s="143"/>
      <c r="T195" s="55"/>
      <c r="AT195" s="16" t="s">
        <v>72</v>
      </c>
      <c r="AU195" s="16" t="s">
        <v>73</v>
      </c>
      <c r="AY195" s="16" t="s">
        <v>523</v>
      </c>
      <c r="BK195" s="139">
        <f>SUM(BK196:BK202)</f>
        <v>0</v>
      </c>
    </row>
    <row r="196" spans="2:65" s="1" customFormat="1" ht="16.350000000000001" customHeight="1">
      <c r="B196" s="31"/>
      <c r="C196" s="176" t="s">
        <v>1</v>
      </c>
      <c r="D196" s="176" t="s">
        <v>120</v>
      </c>
      <c r="E196" s="177" t="s">
        <v>1</v>
      </c>
      <c r="F196" s="178" t="s">
        <v>1</v>
      </c>
      <c r="G196" s="179" t="s">
        <v>1</v>
      </c>
      <c r="H196" s="180"/>
      <c r="I196" s="181"/>
      <c r="J196" s="182">
        <f t="shared" si="0"/>
        <v>0</v>
      </c>
      <c r="K196" s="183"/>
      <c r="L196" s="31"/>
      <c r="M196" s="184" t="s">
        <v>1</v>
      </c>
      <c r="N196" s="185" t="s">
        <v>38</v>
      </c>
      <c r="T196" s="55"/>
      <c r="AT196" s="16" t="s">
        <v>523</v>
      </c>
      <c r="AU196" s="16" t="s">
        <v>77</v>
      </c>
      <c r="AY196" s="16" t="s">
        <v>523</v>
      </c>
      <c r="BE196" s="139">
        <f t="shared" ref="BE196:BE202" si="1">IF(N196="základní",J196,0)</f>
        <v>0</v>
      </c>
      <c r="BF196" s="139">
        <f t="shared" ref="BF196:BF202" si="2">IF(N196="snížená",J196,0)</f>
        <v>0</v>
      </c>
      <c r="BG196" s="139">
        <f t="shared" ref="BG196:BG202" si="3">IF(N196="zákl. přenesená",J196,0)</f>
        <v>0</v>
      </c>
      <c r="BH196" s="139">
        <f t="shared" ref="BH196:BH202" si="4">IF(N196="sníž. přenesená",J196,0)</f>
        <v>0</v>
      </c>
      <c r="BI196" s="139">
        <f t="shared" ref="BI196:BI202" si="5">IF(N196="nulová",J196,0)</f>
        <v>0</v>
      </c>
      <c r="BJ196" s="16" t="s">
        <v>77</v>
      </c>
      <c r="BK196" s="139">
        <f t="shared" ref="BK196:BK202" si="6">I196*H196</f>
        <v>0</v>
      </c>
    </row>
    <row r="197" spans="2:65" s="1" customFormat="1" ht="16.350000000000001" customHeight="1">
      <c r="B197" s="31"/>
      <c r="C197" s="176" t="s">
        <v>1</v>
      </c>
      <c r="D197" s="176" t="s">
        <v>120</v>
      </c>
      <c r="E197" s="177" t="s">
        <v>1</v>
      </c>
      <c r="F197" s="178" t="s">
        <v>1</v>
      </c>
      <c r="G197" s="179" t="s">
        <v>1</v>
      </c>
      <c r="H197" s="180"/>
      <c r="I197" s="181"/>
      <c r="J197" s="182">
        <f t="shared" si="0"/>
        <v>0</v>
      </c>
      <c r="K197" s="183"/>
      <c r="L197" s="31"/>
      <c r="M197" s="184" t="s">
        <v>1</v>
      </c>
      <c r="N197" s="185" t="s">
        <v>38</v>
      </c>
      <c r="T197" s="55"/>
      <c r="AT197" s="16" t="s">
        <v>523</v>
      </c>
      <c r="AU197" s="16" t="s">
        <v>77</v>
      </c>
      <c r="AY197" s="16" t="s">
        <v>523</v>
      </c>
      <c r="BE197" s="139">
        <f t="shared" si="1"/>
        <v>0</v>
      </c>
      <c r="BF197" s="139">
        <f t="shared" si="2"/>
        <v>0</v>
      </c>
      <c r="BG197" s="139">
        <f t="shared" si="3"/>
        <v>0</v>
      </c>
      <c r="BH197" s="139">
        <f t="shared" si="4"/>
        <v>0</v>
      </c>
      <c r="BI197" s="139">
        <f t="shared" si="5"/>
        <v>0</v>
      </c>
      <c r="BJ197" s="16" t="s">
        <v>77</v>
      </c>
      <c r="BK197" s="139">
        <f t="shared" si="6"/>
        <v>0</v>
      </c>
    </row>
    <row r="198" spans="2:65" s="1" customFormat="1" ht="16.350000000000001" customHeight="1">
      <c r="B198" s="31"/>
      <c r="C198" s="176" t="s">
        <v>1</v>
      </c>
      <c r="D198" s="176" t="s">
        <v>120</v>
      </c>
      <c r="E198" s="177" t="s">
        <v>1</v>
      </c>
      <c r="F198" s="178" t="s">
        <v>1</v>
      </c>
      <c r="G198" s="179" t="s">
        <v>1</v>
      </c>
      <c r="H198" s="180"/>
      <c r="I198" s="181"/>
      <c r="J198" s="182">
        <f t="shared" si="0"/>
        <v>0</v>
      </c>
      <c r="K198" s="183"/>
      <c r="L198" s="31"/>
      <c r="M198" s="184" t="s">
        <v>1</v>
      </c>
      <c r="N198" s="185" t="s">
        <v>38</v>
      </c>
      <c r="T198" s="55"/>
      <c r="AT198" s="16" t="s">
        <v>523</v>
      </c>
      <c r="AU198" s="16" t="s">
        <v>77</v>
      </c>
      <c r="AY198" s="16" t="s">
        <v>523</v>
      </c>
      <c r="BE198" s="139">
        <f t="shared" si="1"/>
        <v>0</v>
      </c>
      <c r="BF198" s="139">
        <f t="shared" si="2"/>
        <v>0</v>
      </c>
      <c r="BG198" s="139">
        <f t="shared" si="3"/>
        <v>0</v>
      </c>
      <c r="BH198" s="139">
        <f t="shared" si="4"/>
        <v>0</v>
      </c>
      <c r="BI198" s="139">
        <f t="shared" si="5"/>
        <v>0</v>
      </c>
      <c r="BJ198" s="16" t="s">
        <v>77</v>
      </c>
      <c r="BK198" s="139">
        <f t="shared" si="6"/>
        <v>0</v>
      </c>
    </row>
    <row r="199" spans="2:65" s="1" customFormat="1" ht="16.350000000000001" customHeight="1">
      <c r="B199" s="31"/>
      <c r="C199" s="176" t="s">
        <v>1</v>
      </c>
      <c r="D199" s="176" t="s">
        <v>120</v>
      </c>
      <c r="E199" s="177" t="s">
        <v>1</v>
      </c>
      <c r="F199" s="178" t="s">
        <v>1</v>
      </c>
      <c r="G199" s="179" t="s">
        <v>1</v>
      </c>
      <c r="H199" s="180"/>
      <c r="I199" s="181"/>
      <c r="J199" s="182">
        <f t="shared" si="0"/>
        <v>0</v>
      </c>
      <c r="K199" s="183"/>
      <c r="L199" s="31"/>
      <c r="M199" s="184" t="s">
        <v>1</v>
      </c>
      <c r="N199" s="185" t="s">
        <v>38</v>
      </c>
      <c r="T199" s="55"/>
      <c r="AT199" s="16" t="s">
        <v>523</v>
      </c>
      <c r="AU199" s="16" t="s">
        <v>77</v>
      </c>
      <c r="AY199" s="16" t="s">
        <v>523</v>
      </c>
      <c r="BE199" s="139">
        <f t="shared" si="1"/>
        <v>0</v>
      </c>
      <c r="BF199" s="139">
        <f t="shared" si="2"/>
        <v>0</v>
      </c>
      <c r="BG199" s="139">
        <f t="shared" si="3"/>
        <v>0</v>
      </c>
      <c r="BH199" s="139">
        <f t="shared" si="4"/>
        <v>0</v>
      </c>
      <c r="BI199" s="139">
        <f t="shared" si="5"/>
        <v>0</v>
      </c>
      <c r="BJ199" s="16" t="s">
        <v>77</v>
      </c>
      <c r="BK199" s="139">
        <f t="shared" si="6"/>
        <v>0</v>
      </c>
    </row>
    <row r="200" spans="2:65" s="1" customFormat="1" ht="16.350000000000001" customHeight="1">
      <c r="B200" s="31"/>
      <c r="C200" s="176" t="s">
        <v>1</v>
      </c>
      <c r="D200" s="176" t="s">
        <v>120</v>
      </c>
      <c r="E200" s="177" t="s">
        <v>1</v>
      </c>
      <c r="F200" s="178" t="s">
        <v>1</v>
      </c>
      <c r="G200" s="179" t="s">
        <v>1</v>
      </c>
      <c r="H200" s="180"/>
      <c r="I200" s="181"/>
      <c r="J200" s="182">
        <f t="shared" si="0"/>
        <v>0</v>
      </c>
      <c r="K200" s="183"/>
      <c r="L200" s="31"/>
      <c r="M200" s="184" t="s">
        <v>1</v>
      </c>
      <c r="N200" s="185" t="s">
        <v>38</v>
      </c>
      <c r="T200" s="55"/>
      <c r="AT200" s="16" t="s">
        <v>523</v>
      </c>
      <c r="AU200" s="16" t="s">
        <v>77</v>
      </c>
      <c r="AY200" s="16" t="s">
        <v>523</v>
      </c>
      <c r="BE200" s="139">
        <f t="shared" si="1"/>
        <v>0</v>
      </c>
      <c r="BF200" s="139">
        <f t="shared" si="2"/>
        <v>0</v>
      </c>
      <c r="BG200" s="139">
        <f t="shared" si="3"/>
        <v>0</v>
      </c>
      <c r="BH200" s="139">
        <f t="shared" si="4"/>
        <v>0</v>
      </c>
      <c r="BI200" s="139">
        <f t="shared" si="5"/>
        <v>0</v>
      </c>
      <c r="BJ200" s="16" t="s">
        <v>77</v>
      </c>
      <c r="BK200" s="139">
        <f t="shared" si="6"/>
        <v>0</v>
      </c>
    </row>
    <row r="201" spans="2:65" s="1" customFormat="1" ht="16.350000000000001" customHeight="1">
      <c r="B201" s="31"/>
      <c r="C201" s="176" t="s">
        <v>1</v>
      </c>
      <c r="D201" s="176" t="s">
        <v>120</v>
      </c>
      <c r="E201" s="177" t="s">
        <v>1</v>
      </c>
      <c r="F201" s="178" t="s">
        <v>1</v>
      </c>
      <c r="G201" s="179" t="s">
        <v>1</v>
      </c>
      <c r="H201" s="180"/>
      <c r="I201" s="181"/>
      <c r="J201" s="182">
        <f t="shared" si="0"/>
        <v>0</v>
      </c>
      <c r="K201" s="183"/>
      <c r="L201" s="31"/>
      <c r="M201" s="184" t="s">
        <v>1</v>
      </c>
      <c r="N201" s="185" t="s">
        <v>38</v>
      </c>
      <c r="T201" s="55"/>
      <c r="AT201" s="16" t="s">
        <v>523</v>
      </c>
      <c r="AU201" s="16" t="s">
        <v>77</v>
      </c>
      <c r="AY201" s="16" t="s">
        <v>523</v>
      </c>
      <c r="BE201" s="139">
        <f t="shared" si="1"/>
        <v>0</v>
      </c>
      <c r="BF201" s="139">
        <f t="shared" si="2"/>
        <v>0</v>
      </c>
      <c r="BG201" s="139">
        <f t="shared" si="3"/>
        <v>0</v>
      </c>
      <c r="BH201" s="139">
        <f t="shared" si="4"/>
        <v>0</v>
      </c>
      <c r="BI201" s="139">
        <f t="shared" si="5"/>
        <v>0</v>
      </c>
      <c r="BJ201" s="16" t="s">
        <v>77</v>
      </c>
      <c r="BK201" s="139">
        <f t="shared" si="6"/>
        <v>0</v>
      </c>
    </row>
    <row r="202" spans="2:65" s="1" customFormat="1" ht="16.350000000000001" customHeight="1">
      <c r="B202" s="31"/>
      <c r="C202" s="176" t="s">
        <v>1</v>
      </c>
      <c r="D202" s="176" t="s">
        <v>120</v>
      </c>
      <c r="E202" s="177" t="s">
        <v>1</v>
      </c>
      <c r="F202" s="178" t="s">
        <v>1</v>
      </c>
      <c r="G202" s="179" t="s">
        <v>1</v>
      </c>
      <c r="H202" s="180"/>
      <c r="I202" s="181"/>
      <c r="J202" s="182">
        <f t="shared" si="0"/>
        <v>0</v>
      </c>
      <c r="K202" s="183"/>
      <c r="L202" s="31"/>
      <c r="M202" s="184" t="s">
        <v>1</v>
      </c>
      <c r="N202" s="185" t="s">
        <v>38</v>
      </c>
      <c r="O202" s="186"/>
      <c r="P202" s="186"/>
      <c r="Q202" s="186"/>
      <c r="R202" s="186"/>
      <c r="S202" s="186"/>
      <c r="T202" s="187"/>
      <c r="AT202" s="16" t="s">
        <v>523</v>
      </c>
      <c r="AU202" s="16" t="s">
        <v>77</v>
      </c>
      <c r="AY202" s="16" t="s">
        <v>523</v>
      </c>
      <c r="BE202" s="139">
        <f t="shared" si="1"/>
        <v>0</v>
      </c>
      <c r="BF202" s="139">
        <f t="shared" si="2"/>
        <v>0</v>
      </c>
      <c r="BG202" s="139">
        <f t="shared" si="3"/>
        <v>0</v>
      </c>
      <c r="BH202" s="139">
        <f t="shared" si="4"/>
        <v>0</v>
      </c>
      <c r="BI202" s="139">
        <f t="shared" si="5"/>
        <v>0</v>
      </c>
      <c r="BJ202" s="16" t="s">
        <v>77</v>
      </c>
      <c r="BK202" s="139">
        <f t="shared" si="6"/>
        <v>0</v>
      </c>
    </row>
    <row r="203" spans="2:65" s="1" customFormat="1" ht="6.95" customHeight="1">
      <c r="B203" s="43"/>
      <c r="C203" s="44"/>
      <c r="D203" s="44"/>
      <c r="E203" s="44"/>
      <c r="F203" s="44"/>
      <c r="G203" s="44"/>
      <c r="H203" s="44"/>
      <c r="I203" s="44"/>
      <c r="J203" s="44"/>
      <c r="K203" s="44"/>
      <c r="L203" s="31"/>
    </row>
  </sheetData>
  <autoFilter ref="C122:K202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y jsou hodnoty K, M." sqref="D196:D203" xr:uid="{00000000-0002-0000-0200-000000000000}">
      <formula1>"K, M"</formula1>
    </dataValidation>
    <dataValidation type="list" allowBlank="1" showInputMessage="1" showErrorMessage="1" error="Povoleny jsou hodnoty základní, snížená, zákl. přenesená, sníž. přenesená, nulová." sqref="N196:N203" xr:uid="{00000000-0002-0000-0200-000001000000}">
      <formula1>"základní, snížená, zákl. přenesená, sníž. přenesená,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4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2" t="s">
        <v>5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86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2:46" ht="24.95" customHeight="1">
      <c r="B4" s="19"/>
      <c r="D4" s="20" t="s">
        <v>87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3" t="str">
        <f>'Rekapitulace stavby'!K6</f>
        <v>Lávka v krovu kostela - Revitalizace kostela sv.Mořice v Olomouci</v>
      </c>
      <c r="F7" s="234"/>
      <c r="G7" s="234"/>
      <c r="H7" s="234"/>
      <c r="L7" s="19"/>
    </row>
    <row r="8" spans="2:46" s="1" customFormat="1" ht="12" customHeight="1">
      <c r="B8" s="31"/>
      <c r="D8" s="26" t="s">
        <v>88</v>
      </c>
      <c r="L8" s="31"/>
    </row>
    <row r="9" spans="2:46" s="1" customFormat="1" ht="16.5" customHeight="1">
      <c r="B9" s="31"/>
      <c r="E9" s="213" t="s">
        <v>630</v>
      </c>
      <c r="F9" s="235"/>
      <c r="G9" s="235"/>
      <c r="H9" s="235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28. 11. 2023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26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6" t="str">
        <f>'Rekapitulace stavby'!E14</f>
        <v>Vyplň údaj</v>
      </c>
      <c r="F18" s="197"/>
      <c r="G18" s="197"/>
      <c r="H18" s="197"/>
      <c r="I18" s="26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26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33</v>
      </c>
      <c r="J30" s="65">
        <f>ROUND(J120,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customHeight="1">
      <c r="B33" s="31"/>
      <c r="D33" s="54" t="s">
        <v>37</v>
      </c>
      <c r="E33" s="26" t="s">
        <v>38</v>
      </c>
      <c r="F33" s="90">
        <f>ROUND((ROUND((SUM(BE120:BE136)),  2) + SUM(BE138:BE144)), 2)</f>
        <v>0</v>
      </c>
      <c r="I33" s="91">
        <v>0.21</v>
      </c>
      <c r="J33" s="90">
        <f>ROUND((ROUND(((SUM(BE120:BE136))*I33),  2) + (SUM(BE138:BE144)*I33)), 2)</f>
        <v>0</v>
      </c>
      <c r="L33" s="31"/>
    </row>
    <row r="34" spans="2:12" s="1" customFormat="1" ht="14.45" customHeight="1">
      <c r="B34" s="31"/>
      <c r="E34" s="26" t="s">
        <v>39</v>
      </c>
      <c r="F34" s="90">
        <f>ROUND((ROUND((SUM(BF120:BF136)),  2) + SUM(BF138:BF144)), 2)</f>
        <v>0</v>
      </c>
      <c r="I34" s="91">
        <v>0.15</v>
      </c>
      <c r="J34" s="90">
        <f>ROUND((ROUND(((SUM(BF120:BF136))*I34),  2) + (SUM(BF138:BF144)*I34)),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ROUND((ROUND((SUM(BG120:BG136)),  2) + SUM(BG138:BG144)),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ROUND((ROUND((SUM(BH120:BH136)),  2) + SUM(BH138:BH144)),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ROUND((ROUND((SUM(BI120:BI136)),  2) + SUM(BI138:BI144)),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90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3" t="str">
        <f>E7</f>
        <v>Lávka v krovu kostela - Revitalizace kostela sv.Mořice v Olomouci</v>
      </c>
      <c r="F85" s="234"/>
      <c r="G85" s="234"/>
      <c r="H85" s="234"/>
      <c r="L85" s="31"/>
    </row>
    <row r="86" spans="2:47" s="1" customFormat="1" ht="12" customHeight="1">
      <c r="B86" s="31"/>
      <c r="C86" s="26" t="s">
        <v>88</v>
      </c>
      <c r="L86" s="31"/>
    </row>
    <row r="87" spans="2:47" s="1" customFormat="1" ht="16.5" customHeight="1">
      <c r="B87" s="31"/>
      <c r="E87" s="213" t="str">
        <f>E9</f>
        <v>3 - VON</v>
      </c>
      <c r="F87" s="235"/>
      <c r="G87" s="235"/>
      <c r="H87" s="235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28. 11. 2023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91</v>
      </c>
      <c r="D94" s="92"/>
      <c r="E94" s="92"/>
      <c r="F94" s="92"/>
      <c r="G94" s="92"/>
      <c r="H94" s="92"/>
      <c r="I94" s="92"/>
      <c r="J94" s="101" t="s">
        <v>92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93</v>
      </c>
      <c r="J96" s="65">
        <f>J120</f>
        <v>0</v>
      </c>
      <c r="L96" s="31"/>
      <c r="AU96" s="16" t="s">
        <v>94</v>
      </c>
    </row>
    <row r="97" spans="2:12" s="8" customFormat="1" ht="24.95" customHeight="1">
      <c r="B97" s="103"/>
      <c r="D97" s="104" t="s">
        <v>631</v>
      </c>
      <c r="E97" s="105"/>
      <c r="F97" s="105"/>
      <c r="G97" s="105"/>
      <c r="H97" s="105"/>
      <c r="I97" s="105"/>
      <c r="J97" s="106">
        <f>J121</f>
        <v>0</v>
      </c>
      <c r="L97" s="103"/>
    </row>
    <row r="98" spans="2:12" s="14" customFormat="1" ht="19.899999999999999" customHeight="1">
      <c r="B98" s="188"/>
      <c r="D98" s="189" t="s">
        <v>632</v>
      </c>
      <c r="E98" s="190"/>
      <c r="F98" s="190"/>
      <c r="G98" s="190"/>
      <c r="H98" s="190"/>
      <c r="I98" s="190"/>
      <c r="J98" s="191">
        <f>J123</f>
        <v>0</v>
      </c>
      <c r="L98" s="188"/>
    </row>
    <row r="99" spans="2:12" s="8" customFormat="1" ht="24.95" customHeight="1">
      <c r="B99" s="103"/>
      <c r="D99" s="104" t="s">
        <v>633</v>
      </c>
      <c r="E99" s="105"/>
      <c r="F99" s="105"/>
      <c r="G99" s="105"/>
      <c r="H99" s="105"/>
      <c r="I99" s="105"/>
      <c r="J99" s="106">
        <f>J128</f>
        <v>0</v>
      </c>
      <c r="L99" s="103"/>
    </row>
    <row r="100" spans="2:12" s="8" customFormat="1" ht="21.75" customHeight="1">
      <c r="B100" s="103"/>
      <c r="D100" s="107" t="s">
        <v>103</v>
      </c>
      <c r="J100" s="108">
        <f>J137</f>
        <v>0</v>
      </c>
      <c r="L100" s="103"/>
    </row>
    <row r="101" spans="2:12" s="1" customFormat="1" ht="21.75" customHeight="1">
      <c r="B101" s="31"/>
      <c r="L101" s="31"/>
    </row>
    <row r="102" spans="2:12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12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12" s="1" customFormat="1" ht="24.95" customHeight="1">
      <c r="B107" s="31"/>
      <c r="C107" s="20" t="s">
        <v>104</v>
      </c>
      <c r="L107" s="31"/>
    </row>
    <row r="108" spans="2:12" s="1" customFormat="1" ht="6.95" customHeight="1">
      <c r="B108" s="31"/>
      <c r="L108" s="31"/>
    </row>
    <row r="109" spans="2:12" s="1" customFormat="1" ht="12" customHeight="1">
      <c r="B109" s="31"/>
      <c r="C109" s="26" t="s">
        <v>16</v>
      </c>
      <c r="L109" s="31"/>
    </row>
    <row r="110" spans="2:12" s="1" customFormat="1" ht="16.5" customHeight="1">
      <c r="B110" s="31"/>
      <c r="E110" s="233" t="str">
        <f>E7</f>
        <v>Lávka v krovu kostela - Revitalizace kostela sv.Mořice v Olomouci</v>
      </c>
      <c r="F110" s="234"/>
      <c r="G110" s="234"/>
      <c r="H110" s="234"/>
      <c r="L110" s="31"/>
    </row>
    <row r="111" spans="2:12" s="1" customFormat="1" ht="12" customHeight="1">
      <c r="B111" s="31"/>
      <c r="C111" s="26" t="s">
        <v>88</v>
      </c>
      <c r="L111" s="31"/>
    </row>
    <row r="112" spans="2:12" s="1" customFormat="1" ht="16.5" customHeight="1">
      <c r="B112" s="31"/>
      <c r="E112" s="213" t="str">
        <f>E9</f>
        <v>3 - VON</v>
      </c>
      <c r="F112" s="235"/>
      <c r="G112" s="235"/>
      <c r="H112" s="235"/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20</v>
      </c>
      <c r="F114" s="24" t="str">
        <f>F12</f>
        <v xml:space="preserve"> </v>
      </c>
      <c r="I114" s="26" t="s">
        <v>22</v>
      </c>
      <c r="J114" s="51" t="str">
        <f>IF(J12="","",J12)</f>
        <v>28. 11. 2023</v>
      </c>
      <c r="L114" s="31"/>
    </row>
    <row r="115" spans="2:65" s="1" customFormat="1" ht="6.95" customHeight="1">
      <c r="B115" s="31"/>
      <c r="L115" s="31"/>
    </row>
    <row r="116" spans="2:65" s="1" customFormat="1" ht="15.2" customHeight="1">
      <c r="B116" s="31"/>
      <c r="C116" s="26" t="s">
        <v>24</v>
      </c>
      <c r="F116" s="24" t="str">
        <f>E15</f>
        <v xml:space="preserve"> </v>
      </c>
      <c r="I116" s="26" t="s">
        <v>29</v>
      </c>
      <c r="J116" s="29" t="str">
        <f>E21</f>
        <v xml:space="preserve"> </v>
      </c>
      <c r="L116" s="31"/>
    </row>
    <row r="117" spans="2:65" s="1" customFormat="1" ht="15.2" customHeight="1">
      <c r="B117" s="31"/>
      <c r="C117" s="26" t="s">
        <v>27</v>
      </c>
      <c r="F117" s="24" t="str">
        <f>IF(E18="","",E18)</f>
        <v>Vyplň údaj</v>
      </c>
      <c r="I117" s="26" t="s">
        <v>31</v>
      </c>
      <c r="J117" s="29" t="str">
        <f>E24</f>
        <v xml:space="preserve"> </v>
      </c>
      <c r="L117" s="31"/>
    </row>
    <row r="118" spans="2:65" s="1" customFormat="1" ht="10.35" customHeight="1">
      <c r="B118" s="31"/>
      <c r="L118" s="31"/>
    </row>
    <row r="119" spans="2:65" s="9" customFormat="1" ht="29.25" customHeight="1">
      <c r="B119" s="109"/>
      <c r="C119" s="110" t="s">
        <v>105</v>
      </c>
      <c r="D119" s="111" t="s">
        <v>58</v>
      </c>
      <c r="E119" s="111" t="s">
        <v>54</v>
      </c>
      <c r="F119" s="111" t="s">
        <v>55</v>
      </c>
      <c r="G119" s="111" t="s">
        <v>106</v>
      </c>
      <c r="H119" s="111" t="s">
        <v>107</v>
      </c>
      <c r="I119" s="111" t="s">
        <v>108</v>
      </c>
      <c r="J119" s="111" t="s">
        <v>92</v>
      </c>
      <c r="K119" s="112" t="s">
        <v>109</v>
      </c>
      <c r="L119" s="109"/>
      <c r="M119" s="58" t="s">
        <v>1</v>
      </c>
      <c r="N119" s="59" t="s">
        <v>37</v>
      </c>
      <c r="O119" s="59" t="s">
        <v>110</v>
      </c>
      <c r="P119" s="59" t="s">
        <v>111</v>
      </c>
      <c r="Q119" s="59" t="s">
        <v>112</v>
      </c>
      <c r="R119" s="59" t="s">
        <v>113</v>
      </c>
      <c r="S119" s="59" t="s">
        <v>114</v>
      </c>
      <c r="T119" s="60" t="s">
        <v>115</v>
      </c>
    </row>
    <row r="120" spans="2:65" s="1" customFormat="1" ht="22.9" customHeight="1">
      <c r="B120" s="31"/>
      <c r="C120" s="63" t="s">
        <v>116</v>
      </c>
      <c r="J120" s="113">
        <f>BK120</f>
        <v>0</v>
      </c>
      <c r="L120" s="31"/>
      <c r="M120" s="61"/>
      <c r="N120" s="52"/>
      <c r="O120" s="52"/>
      <c r="P120" s="114">
        <f>P121+P128+P137</f>
        <v>0</v>
      </c>
      <c r="Q120" s="52"/>
      <c r="R120" s="114">
        <f>R121+R128+R137</f>
        <v>0</v>
      </c>
      <c r="S120" s="52"/>
      <c r="T120" s="115">
        <f>T121+T128+T137</f>
        <v>0</v>
      </c>
      <c r="AT120" s="16" t="s">
        <v>72</v>
      </c>
      <c r="AU120" s="16" t="s">
        <v>94</v>
      </c>
      <c r="BK120" s="116">
        <f>BK121+BK128+BK137</f>
        <v>0</v>
      </c>
    </row>
    <row r="121" spans="2:65" s="10" customFormat="1" ht="25.9" customHeight="1">
      <c r="B121" s="117"/>
      <c r="D121" s="118" t="s">
        <v>72</v>
      </c>
      <c r="E121" s="119" t="s">
        <v>634</v>
      </c>
      <c r="F121" s="119" t="s">
        <v>635</v>
      </c>
      <c r="I121" s="120"/>
      <c r="J121" s="108">
        <f>BK121</f>
        <v>0</v>
      </c>
      <c r="L121" s="117"/>
      <c r="M121" s="121"/>
      <c r="P121" s="122">
        <f>P122+P123</f>
        <v>0</v>
      </c>
      <c r="R121" s="122">
        <f>R122+R123</f>
        <v>0</v>
      </c>
      <c r="T121" s="123">
        <f>T122+T123</f>
        <v>0</v>
      </c>
      <c r="AR121" s="118" t="s">
        <v>77</v>
      </c>
      <c r="AT121" s="124" t="s">
        <v>72</v>
      </c>
      <c r="AU121" s="124" t="s">
        <v>73</v>
      </c>
      <c r="AY121" s="118" t="s">
        <v>119</v>
      </c>
      <c r="BK121" s="125">
        <f>BK122+BK123</f>
        <v>0</v>
      </c>
    </row>
    <row r="122" spans="2:65" s="1" customFormat="1" ht="24.2" customHeight="1">
      <c r="B122" s="126"/>
      <c r="C122" s="127" t="s">
        <v>473</v>
      </c>
      <c r="D122" s="127" t="s">
        <v>120</v>
      </c>
      <c r="E122" s="128" t="s">
        <v>636</v>
      </c>
      <c r="F122" s="129" t="s">
        <v>637</v>
      </c>
      <c r="G122" s="130" t="s">
        <v>638</v>
      </c>
      <c r="H122" s="131">
        <v>1</v>
      </c>
      <c r="I122" s="132"/>
      <c r="J122" s="133">
        <f>ROUND(I122*H122,2)</f>
        <v>0</v>
      </c>
      <c r="K122" s="129" t="s">
        <v>1</v>
      </c>
      <c r="L122" s="31"/>
      <c r="M122" s="134" t="s">
        <v>1</v>
      </c>
      <c r="N122" s="135" t="s">
        <v>38</v>
      </c>
      <c r="P122" s="136">
        <f>O122*H122</f>
        <v>0</v>
      </c>
      <c r="Q122" s="136">
        <v>0</v>
      </c>
      <c r="R122" s="136">
        <f>Q122*H122</f>
        <v>0</v>
      </c>
      <c r="S122" s="136">
        <v>0</v>
      </c>
      <c r="T122" s="137">
        <f>S122*H122</f>
        <v>0</v>
      </c>
      <c r="AR122" s="138" t="s">
        <v>125</v>
      </c>
      <c r="AT122" s="138" t="s">
        <v>120</v>
      </c>
      <c r="AU122" s="138" t="s">
        <v>77</v>
      </c>
      <c r="AY122" s="16" t="s">
        <v>119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6" t="s">
        <v>77</v>
      </c>
      <c r="BK122" s="139">
        <f>ROUND(I122*H122,2)</f>
        <v>0</v>
      </c>
      <c r="BL122" s="16" t="s">
        <v>125</v>
      </c>
      <c r="BM122" s="138" t="s">
        <v>81</v>
      </c>
    </row>
    <row r="123" spans="2:65" s="10" customFormat="1" ht="22.9" customHeight="1">
      <c r="B123" s="117"/>
      <c r="D123" s="118" t="s">
        <v>72</v>
      </c>
      <c r="E123" s="192" t="s">
        <v>639</v>
      </c>
      <c r="F123" s="192" t="s">
        <v>640</v>
      </c>
      <c r="I123" s="120"/>
      <c r="J123" s="193">
        <f>BK123</f>
        <v>0</v>
      </c>
      <c r="L123" s="117"/>
      <c r="M123" s="121"/>
      <c r="P123" s="122">
        <f>SUM(P124:P127)</f>
        <v>0</v>
      </c>
      <c r="R123" s="122">
        <f>SUM(R124:R127)</f>
        <v>0</v>
      </c>
      <c r="T123" s="123">
        <f>SUM(T124:T127)</f>
        <v>0</v>
      </c>
      <c r="AR123" s="118" t="s">
        <v>125</v>
      </c>
      <c r="AT123" s="124" t="s">
        <v>72</v>
      </c>
      <c r="AU123" s="124" t="s">
        <v>77</v>
      </c>
      <c r="AY123" s="118" t="s">
        <v>119</v>
      </c>
      <c r="BK123" s="125">
        <f>SUM(BK124:BK127)</f>
        <v>0</v>
      </c>
    </row>
    <row r="124" spans="2:65" s="1" customFormat="1" ht="16.5" customHeight="1">
      <c r="B124" s="126"/>
      <c r="C124" s="127" t="s">
        <v>278</v>
      </c>
      <c r="D124" s="127" t="s">
        <v>120</v>
      </c>
      <c r="E124" s="128" t="s">
        <v>641</v>
      </c>
      <c r="F124" s="129" t="s">
        <v>642</v>
      </c>
      <c r="G124" s="130" t="s">
        <v>638</v>
      </c>
      <c r="H124" s="131">
        <v>1</v>
      </c>
      <c r="I124" s="132"/>
      <c r="J124" s="133">
        <f>ROUND(I124*H124,2)</f>
        <v>0</v>
      </c>
      <c r="K124" s="129" t="s">
        <v>1</v>
      </c>
      <c r="L124" s="31"/>
      <c r="M124" s="134" t="s">
        <v>1</v>
      </c>
      <c r="N124" s="135" t="s">
        <v>38</v>
      </c>
      <c r="P124" s="136">
        <f>O124*H124</f>
        <v>0</v>
      </c>
      <c r="Q124" s="136">
        <v>0</v>
      </c>
      <c r="R124" s="136">
        <f>Q124*H124</f>
        <v>0</v>
      </c>
      <c r="S124" s="136">
        <v>0</v>
      </c>
      <c r="T124" s="137">
        <f>S124*H124</f>
        <v>0</v>
      </c>
      <c r="AR124" s="138" t="s">
        <v>629</v>
      </c>
      <c r="AT124" s="138" t="s">
        <v>120</v>
      </c>
      <c r="AU124" s="138" t="s">
        <v>81</v>
      </c>
      <c r="AY124" s="16" t="s">
        <v>119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6" t="s">
        <v>77</v>
      </c>
      <c r="BK124" s="139">
        <f>ROUND(I124*H124,2)</f>
        <v>0</v>
      </c>
      <c r="BL124" s="16" t="s">
        <v>629</v>
      </c>
      <c r="BM124" s="138" t="s">
        <v>125</v>
      </c>
    </row>
    <row r="125" spans="2:65" s="1" customFormat="1" ht="16.5" customHeight="1">
      <c r="B125" s="126"/>
      <c r="C125" s="127" t="s">
        <v>480</v>
      </c>
      <c r="D125" s="127" t="s">
        <v>120</v>
      </c>
      <c r="E125" s="128" t="s">
        <v>643</v>
      </c>
      <c r="F125" s="129" t="s">
        <v>644</v>
      </c>
      <c r="G125" s="130" t="s">
        <v>638</v>
      </c>
      <c r="H125" s="131">
        <v>1</v>
      </c>
      <c r="I125" s="132"/>
      <c r="J125" s="133">
        <f>ROUND(I125*H125,2)</f>
        <v>0</v>
      </c>
      <c r="K125" s="129" t="s">
        <v>1</v>
      </c>
      <c r="L125" s="31"/>
      <c r="M125" s="134" t="s">
        <v>1</v>
      </c>
      <c r="N125" s="135" t="s">
        <v>38</v>
      </c>
      <c r="P125" s="136">
        <f>O125*H125</f>
        <v>0</v>
      </c>
      <c r="Q125" s="136">
        <v>0</v>
      </c>
      <c r="R125" s="136">
        <f>Q125*H125</f>
        <v>0</v>
      </c>
      <c r="S125" s="136">
        <v>0</v>
      </c>
      <c r="T125" s="137">
        <f>S125*H125</f>
        <v>0</v>
      </c>
      <c r="AR125" s="138" t="s">
        <v>629</v>
      </c>
      <c r="AT125" s="138" t="s">
        <v>120</v>
      </c>
      <c r="AU125" s="138" t="s">
        <v>81</v>
      </c>
      <c r="AY125" s="16" t="s">
        <v>119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6" t="s">
        <v>77</v>
      </c>
      <c r="BK125" s="139">
        <f>ROUND(I125*H125,2)</f>
        <v>0</v>
      </c>
      <c r="BL125" s="16" t="s">
        <v>629</v>
      </c>
      <c r="BM125" s="138" t="s">
        <v>144</v>
      </c>
    </row>
    <row r="126" spans="2:65" s="1" customFormat="1" ht="24.2" customHeight="1">
      <c r="B126" s="126"/>
      <c r="C126" s="127" t="s">
        <v>282</v>
      </c>
      <c r="D126" s="127" t="s">
        <v>120</v>
      </c>
      <c r="E126" s="128" t="s">
        <v>645</v>
      </c>
      <c r="F126" s="129" t="s">
        <v>646</v>
      </c>
      <c r="G126" s="130" t="s">
        <v>638</v>
      </c>
      <c r="H126" s="131">
        <v>1</v>
      </c>
      <c r="I126" s="132"/>
      <c r="J126" s="133">
        <f>ROUND(I126*H126,2)</f>
        <v>0</v>
      </c>
      <c r="K126" s="129" t="s">
        <v>1</v>
      </c>
      <c r="L126" s="31"/>
      <c r="M126" s="134" t="s">
        <v>1</v>
      </c>
      <c r="N126" s="135" t="s">
        <v>38</v>
      </c>
      <c r="P126" s="136">
        <f>O126*H126</f>
        <v>0</v>
      </c>
      <c r="Q126" s="136">
        <v>0</v>
      </c>
      <c r="R126" s="136">
        <f>Q126*H126</f>
        <v>0</v>
      </c>
      <c r="S126" s="136">
        <v>0</v>
      </c>
      <c r="T126" s="137">
        <f>S126*H126</f>
        <v>0</v>
      </c>
      <c r="AR126" s="138" t="s">
        <v>629</v>
      </c>
      <c r="AT126" s="138" t="s">
        <v>120</v>
      </c>
      <c r="AU126" s="138" t="s">
        <v>81</v>
      </c>
      <c r="AY126" s="16" t="s">
        <v>119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6" t="s">
        <v>77</v>
      </c>
      <c r="BK126" s="139">
        <f>ROUND(I126*H126,2)</f>
        <v>0</v>
      </c>
      <c r="BL126" s="16" t="s">
        <v>629</v>
      </c>
      <c r="BM126" s="138" t="s">
        <v>152</v>
      </c>
    </row>
    <row r="127" spans="2:65" s="1" customFormat="1" ht="24.2" customHeight="1">
      <c r="B127" s="126"/>
      <c r="C127" s="127" t="s">
        <v>489</v>
      </c>
      <c r="D127" s="127" t="s">
        <v>120</v>
      </c>
      <c r="E127" s="128" t="s">
        <v>647</v>
      </c>
      <c r="F127" s="129" t="s">
        <v>648</v>
      </c>
      <c r="G127" s="130" t="s">
        <v>638</v>
      </c>
      <c r="H127" s="131">
        <v>1</v>
      </c>
      <c r="I127" s="132"/>
      <c r="J127" s="133">
        <f>ROUND(I127*H127,2)</f>
        <v>0</v>
      </c>
      <c r="K127" s="129" t="s">
        <v>1</v>
      </c>
      <c r="L127" s="31"/>
      <c r="M127" s="134" t="s">
        <v>1</v>
      </c>
      <c r="N127" s="135" t="s">
        <v>38</v>
      </c>
      <c r="P127" s="136">
        <f>O127*H127</f>
        <v>0</v>
      </c>
      <c r="Q127" s="136">
        <v>0</v>
      </c>
      <c r="R127" s="136">
        <f>Q127*H127</f>
        <v>0</v>
      </c>
      <c r="S127" s="136">
        <v>0</v>
      </c>
      <c r="T127" s="137">
        <f>S127*H127</f>
        <v>0</v>
      </c>
      <c r="AR127" s="138" t="s">
        <v>629</v>
      </c>
      <c r="AT127" s="138" t="s">
        <v>120</v>
      </c>
      <c r="AU127" s="138" t="s">
        <v>81</v>
      </c>
      <c r="AY127" s="16" t="s">
        <v>119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6" t="s">
        <v>77</v>
      </c>
      <c r="BK127" s="139">
        <f>ROUND(I127*H127,2)</f>
        <v>0</v>
      </c>
      <c r="BL127" s="16" t="s">
        <v>629</v>
      </c>
      <c r="BM127" s="138" t="s">
        <v>161</v>
      </c>
    </row>
    <row r="128" spans="2:65" s="10" customFormat="1" ht="25.9" customHeight="1">
      <c r="B128" s="117"/>
      <c r="D128" s="118" t="s">
        <v>72</v>
      </c>
      <c r="E128" s="119" t="s">
        <v>649</v>
      </c>
      <c r="F128" s="119" t="s">
        <v>650</v>
      </c>
      <c r="I128" s="120"/>
      <c r="J128" s="108">
        <f>BK128</f>
        <v>0</v>
      </c>
      <c r="L128" s="117"/>
      <c r="M128" s="121"/>
      <c r="P128" s="122">
        <f>SUM(P129:P136)</f>
        <v>0</v>
      </c>
      <c r="R128" s="122">
        <f>SUM(R129:R136)</f>
        <v>0</v>
      </c>
      <c r="T128" s="123">
        <f>SUM(T129:T136)</f>
        <v>0</v>
      </c>
      <c r="AR128" s="118" t="s">
        <v>157</v>
      </c>
      <c r="AT128" s="124" t="s">
        <v>72</v>
      </c>
      <c r="AU128" s="124" t="s">
        <v>73</v>
      </c>
      <c r="AY128" s="118" t="s">
        <v>119</v>
      </c>
      <c r="BK128" s="125">
        <f>SUM(BK129:BK136)</f>
        <v>0</v>
      </c>
    </row>
    <row r="129" spans="2:65" s="1" customFormat="1" ht="24.2" customHeight="1">
      <c r="B129" s="126"/>
      <c r="C129" s="127" t="s">
        <v>285</v>
      </c>
      <c r="D129" s="127" t="s">
        <v>120</v>
      </c>
      <c r="E129" s="128" t="s">
        <v>651</v>
      </c>
      <c r="F129" s="129" t="s">
        <v>652</v>
      </c>
      <c r="G129" s="130" t="s">
        <v>638</v>
      </c>
      <c r="H129" s="131">
        <v>1</v>
      </c>
      <c r="I129" s="132"/>
      <c r="J129" s="133">
        <f t="shared" ref="J129:J136" si="0">ROUND(I129*H129,2)</f>
        <v>0</v>
      </c>
      <c r="K129" s="129" t="s">
        <v>1</v>
      </c>
      <c r="L129" s="31"/>
      <c r="M129" s="134" t="s">
        <v>1</v>
      </c>
      <c r="N129" s="135" t="s">
        <v>38</v>
      </c>
      <c r="P129" s="136">
        <f t="shared" ref="P129:P136" si="1">O129*H129</f>
        <v>0</v>
      </c>
      <c r="Q129" s="136">
        <v>0</v>
      </c>
      <c r="R129" s="136">
        <f t="shared" ref="R129:R136" si="2">Q129*H129</f>
        <v>0</v>
      </c>
      <c r="S129" s="136">
        <v>0</v>
      </c>
      <c r="T129" s="137">
        <f t="shared" ref="T129:T136" si="3">S129*H129</f>
        <v>0</v>
      </c>
      <c r="AR129" s="138" t="s">
        <v>125</v>
      </c>
      <c r="AT129" s="138" t="s">
        <v>120</v>
      </c>
      <c r="AU129" s="138" t="s">
        <v>77</v>
      </c>
      <c r="AY129" s="16" t="s">
        <v>119</v>
      </c>
      <c r="BE129" s="139">
        <f t="shared" ref="BE129:BE136" si="4">IF(N129="základní",J129,0)</f>
        <v>0</v>
      </c>
      <c r="BF129" s="139">
        <f t="shared" ref="BF129:BF136" si="5">IF(N129="snížená",J129,0)</f>
        <v>0</v>
      </c>
      <c r="BG129" s="139">
        <f t="shared" ref="BG129:BG136" si="6">IF(N129="zákl. přenesená",J129,0)</f>
        <v>0</v>
      </c>
      <c r="BH129" s="139">
        <f t="shared" ref="BH129:BH136" si="7">IF(N129="sníž. přenesená",J129,0)</f>
        <v>0</v>
      </c>
      <c r="BI129" s="139">
        <f t="shared" ref="BI129:BI136" si="8">IF(N129="nulová",J129,0)</f>
        <v>0</v>
      </c>
      <c r="BJ129" s="16" t="s">
        <v>77</v>
      </c>
      <c r="BK129" s="139">
        <f t="shared" ref="BK129:BK136" si="9">ROUND(I129*H129,2)</f>
        <v>0</v>
      </c>
      <c r="BL129" s="16" t="s">
        <v>125</v>
      </c>
      <c r="BM129" s="138" t="s">
        <v>166</v>
      </c>
    </row>
    <row r="130" spans="2:65" s="1" customFormat="1" ht="24.2" customHeight="1">
      <c r="B130" s="126"/>
      <c r="C130" s="127" t="s">
        <v>499</v>
      </c>
      <c r="D130" s="127" t="s">
        <v>120</v>
      </c>
      <c r="E130" s="128" t="s">
        <v>653</v>
      </c>
      <c r="F130" s="129" t="s">
        <v>654</v>
      </c>
      <c r="G130" s="130" t="s">
        <v>638</v>
      </c>
      <c r="H130" s="131">
        <v>1</v>
      </c>
      <c r="I130" s="132"/>
      <c r="J130" s="133">
        <f t="shared" si="0"/>
        <v>0</v>
      </c>
      <c r="K130" s="129" t="s">
        <v>1</v>
      </c>
      <c r="L130" s="31"/>
      <c r="M130" s="134" t="s">
        <v>1</v>
      </c>
      <c r="N130" s="135" t="s">
        <v>38</v>
      </c>
      <c r="P130" s="136">
        <f t="shared" si="1"/>
        <v>0</v>
      </c>
      <c r="Q130" s="136">
        <v>0</v>
      </c>
      <c r="R130" s="136">
        <f t="shared" si="2"/>
        <v>0</v>
      </c>
      <c r="S130" s="136">
        <v>0</v>
      </c>
      <c r="T130" s="137">
        <f t="shared" si="3"/>
        <v>0</v>
      </c>
      <c r="AR130" s="138" t="s">
        <v>125</v>
      </c>
      <c r="AT130" s="138" t="s">
        <v>120</v>
      </c>
      <c r="AU130" s="138" t="s">
        <v>77</v>
      </c>
      <c r="AY130" s="16" t="s">
        <v>119</v>
      </c>
      <c r="BE130" s="139">
        <f t="shared" si="4"/>
        <v>0</v>
      </c>
      <c r="BF130" s="139">
        <f t="shared" si="5"/>
        <v>0</v>
      </c>
      <c r="BG130" s="139">
        <f t="shared" si="6"/>
        <v>0</v>
      </c>
      <c r="BH130" s="139">
        <f t="shared" si="7"/>
        <v>0</v>
      </c>
      <c r="BI130" s="139">
        <f t="shared" si="8"/>
        <v>0</v>
      </c>
      <c r="BJ130" s="16" t="s">
        <v>77</v>
      </c>
      <c r="BK130" s="139">
        <f t="shared" si="9"/>
        <v>0</v>
      </c>
      <c r="BL130" s="16" t="s">
        <v>125</v>
      </c>
      <c r="BM130" s="138" t="s">
        <v>171</v>
      </c>
    </row>
    <row r="131" spans="2:65" s="1" customFormat="1" ht="24.2" customHeight="1">
      <c r="B131" s="126"/>
      <c r="C131" s="127" t="s">
        <v>291</v>
      </c>
      <c r="D131" s="127" t="s">
        <v>120</v>
      </c>
      <c r="E131" s="128" t="s">
        <v>655</v>
      </c>
      <c r="F131" s="129" t="s">
        <v>656</v>
      </c>
      <c r="G131" s="130" t="s">
        <v>638</v>
      </c>
      <c r="H131" s="131">
        <v>1</v>
      </c>
      <c r="I131" s="132"/>
      <c r="J131" s="133">
        <f t="shared" si="0"/>
        <v>0</v>
      </c>
      <c r="K131" s="129" t="s">
        <v>1</v>
      </c>
      <c r="L131" s="31"/>
      <c r="M131" s="134" t="s">
        <v>1</v>
      </c>
      <c r="N131" s="135" t="s">
        <v>38</v>
      </c>
      <c r="P131" s="136">
        <f t="shared" si="1"/>
        <v>0</v>
      </c>
      <c r="Q131" s="136">
        <v>0</v>
      </c>
      <c r="R131" s="136">
        <f t="shared" si="2"/>
        <v>0</v>
      </c>
      <c r="S131" s="136">
        <v>0</v>
      </c>
      <c r="T131" s="137">
        <f t="shared" si="3"/>
        <v>0</v>
      </c>
      <c r="AR131" s="138" t="s">
        <v>125</v>
      </c>
      <c r="AT131" s="138" t="s">
        <v>120</v>
      </c>
      <c r="AU131" s="138" t="s">
        <v>77</v>
      </c>
      <c r="AY131" s="16" t="s">
        <v>119</v>
      </c>
      <c r="BE131" s="139">
        <f t="shared" si="4"/>
        <v>0</v>
      </c>
      <c r="BF131" s="139">
        <f t="shared" si="5"/>
        <v>0</v>
      </c>
      <c r="BG131" s="139">
        <f t="shared" si="6"/>
        <v>0</v>
      </c>
      <c r="BH131" s="139">
        <f t="shared" si="7"/>
        <v>0</v>
      </c>
      <c r="BI131" s="139">
        <f t="shared" si="8"/>
        <v>0</v>
      </c>
      <c r="BJ131" s="16" t="s">
        <v>77</v>
      </c>
      <c r="BK131" s="139">
        <f t="shared" si="9"/>
        <v>0</v>
      </c>
      <c r="BL131" s="16" t="s">
        <v>125</v>
      </c>
      <c r="BM131" s="138" t="s">
        <v>174</v>
      </c>
    </row>
    <row r="132" spans="2:65" s="1" customFormat="1" ht="24.2" customHeight="1">
      <c r="B132" s="126"/>
      <c r="C132" s="127" t="s">
        <v>505</v>
      </c>
      <c r="D132" s="127" t="s">
        <v>120</v>
      </c>
      <c r="E132" s="128" t="s">
        <v>657</v>
      </c>
      <c r="F132" s="129" t="s">
        <v>658</v>
      </c>
      <c r="G132" s="130" t="s">
        <v>638</v>
      </c>
      <c r="H132" s="131">
        <v>1</v>
      </c>
      <c r="I132" s="132"/>
      <c r="J132" s="133">
        <f t="shared" si="0"/>
        <v>0</v>
      </c>
      <c r="K132" s="129" t="s">
        <v>1</v>
      </c>
      <c r="L132" s="31"/>
      <c r="M132" s="134" t="s">
        <v>1</v>
      </c>
      <c r="N132" s="135" t="s">
        <v>38</v>
      </c>
      <c r="P132" s="136">
        <f t="shared" si="1"/>
        <v>0</v>
      </c>
      <c r="Q132" s="136">
        <v>0</v>
      </c>
      <c r="R132" s="136">
        <f t="shared" si="2"/>
        <v>0</v>
      </c>
      <c r="S132" s="136">
        <v>0</v>
      </c>
      <c r="T132" s="137">
        <f t="shared" si="3"/>
        <v>0</v>
      </c>
      <c r="AR132" s="138" t="s">
        <v>125</v>
      </c>
      <c r="AT132" s="138" t="s">
        <v>120</v>
      </c>
      <c r="AU132" s="138" t="s">
        <v>77</v>
      </c>
      <c r="AY132" s="16" t="s">
        <v>119</v>
      </c>
      <c r="BE132" s="139">
        <f t="shared" si="4"/>
        <v>0</v>
      </c>
      <c r="BF132" s="139">
        <f t="shared" si="5"/>
        <v>0</v>
      </c>
      <c r="BG132" s="139">
        <f t="shared" si="6"/>
        <v>0</v>
      </c>
      <c r="BH132" s="139">
        <f t="shared" si="7"/>
        <v>0</v>
      </c>
      <c r="BI132" s="139">
        <f t="shared" si="8"/>
        <v>0</v>
      </c>
      <c r="BJ132" s="16" t="s">
        <v>77</v>
      </c>
      <c r="BK132" s="139">
        <f t="shared" si="9"/>
        <v>0</v>
      </c>
      <c r="BL132" s="16" t="s">
        <v>125</v>
      </c>
      <c r="BM132" s="138" t="s">
        <v>179</v>
      </c>
    </row>
    <row r="133" spans="2:65" s="1" customFormat="1" ht="24.2" customHeight="1">
      <c r="B133" s="126"/>
      <c r="C133" s="127" t="s">
        <v>358</v>
      </c>
      <c r="D133" s="127" t="s">
        <v>120</v>
      </c>
      <c r="E133" s="128" t="s">
        <v>659</v>
      </c>
      <c r="F133" s="129" t="s">
        <v>660</v>
      </c>
      <c r="G133" s="130" t="s">
        <v>638</v>
      </c>
      <c r="H133" s="131">
        <v>1</v>
      </c>
      <c r="I133" s="132"/>
      <c r="J133" s="133">
        <f t="shared" si="0"/>
        <v>0</v>
      </c>
      <c r="K133" s="129" t="s">
        <v>1</v>
      </c>
      <c r="L133" s="31"/>
      <c r="M133" s="134" t="s">
        <v>1</v>
      </c>
      <c r="N133" s="135" t="s">
        <v>38</v>
      </c>
      <c r="P133" s="136">
        <f t="shared" si="1"/>
        <v>0</v>
      </c>
      <c r="Q133" s="136">
        <v>0</v>
      </c>
      <c r="R133" s="136">
        <f t="shared" si="2"/>
        <v>0</v>
      </c>
      <c r="S133" s="136">
        <v>0</v>
      </c>
      <c r="T133" s="137">
        <f t="shared" si="3"/>
        <v>0</v>
      </c>
      <c r="AR133" s="138" t="s">
        <v>125</v>
      </c>
      <c r="AT133" s="138" t="s">
        <v>120</v>
      </c>
      <c r="AU133" s="138" t="s">
        <v>77</v>
      </c>
      <c r="AY133" s="16" t="s">
        <v>119</v>
      </c>
      <c r="BE133" s="139">
        <f t="shared" si="4"/>
        <v>0</v>
      </c>
      <c r="BF133" s="139">
        <f t="shared" si="5"/>
        <v>0</v>
      </c>
      <c r="BG133" s="139">
        <f t="shared" si="6"/>
        <v>0</v>
      </c>
      <c r="BH133" s="139">
        <f t="shared" si="7"/>
        <v>0</v>
      </c>
      <c r="BI133" s="139">
        <f t="shared" si="8"/>
        <v>0</v>
      </c>
      <c r="BJ133" s="16" t="s">
        <v>77</v>
      </c>
      <c r="BK133" s="139">
        <f t="shared" si="9"/>
        <v>0</v>
      </c>
      <c r="BL133" s="16" t="s">
        <v>125</v>
      </c>
      <c r="BM133" s="138" t="s">
        <v>184</v>
      </c>
    </row>
    <row r="134" spans="2:65" s="1" customFormat="1" ht="16.5" customHeight="1">
      <c r="B134" s="126"/>
      <c r="C134" s="127" t="s">
        <v>514</v>
      </c>
      <c r="D134" s="127" t="s">
        <v>120</v>
      </c>
      <c r="E134" s="128" t="s">
        <v>661</v>
      </c>
      <c r="F134" s="129" t="s">
        <v>662</v>
      </c>
      <c r="G134" s="130" t="s">
        <v>638</v>
      </c>
      <c r="H134" s="131">
        <v>1</v>
      </c>
      <c r="I134" s="132"/>
      <c r="J134" s="133">
        <f t="shared" si="0"/>
        <v>0</v>
      </c>
      <c r="K134" s="129" t="s">
        <v>1</v>
      </c>
      <c r="L134" s="31"/>
      <c r="M134" s="134" t="s">
        <v>1</v>
      </c>
      <c r="N134" s="135" t="s">
        <v>38</v>
      </c>
      <c r="P134" s="136">
        <f t="shared" si="1"/>
        <v>0</v>
      </c>
      <c r="Q134" s="136">
        <v>0</v>
      </c>
      <c r="R134" s="136">
        <f t="shared" si="2"/>
        <v>0</v>
      </c>
      <c r="S134" s="136">
        <v>0</v>
      </c>
      <c r="T134" s="137">
        <f t="shared" si="3"/>
        <v>0</v>
      </c>
      <c r="AR134" s="138" t="s">
        <v>125</v>
      </c>
      <c r="AT134" s="138" t="s">
        <v>120</v>
      </c>
      <c r="AU134" s="138" t="s">
        <v>77</v>
      </c>
      <c r="AY134" s="16" t="s">
        <v>119</v>
      </c>
      <c r="BE134" s="139">
        <f t="shared" si="4"/>
        <v>0</v>
      </c>
      <c r="BF134" s="139">
        <f t="shared" si="5"/>
        <v>0</v>
      </c>
      <c r="BG134" s="139">
        <f t="shared" si="6"/>
        <v>0</v>
      </c>
      <c r="BH134" s="139">
        <f t="shared" si="7"/>
        <v>0</v>
      </c>
      <c r="BI134" s="139">
        <f t="shared" si="8"/>
        <v>0</v>
      </c>
      <c r="BJ134" s="16" t="s">
        <v>77</v>
      </c>
      <c r="BK134" s="139">
        <f t="shared" si="9"/>
        <v>0</v>
      </c>
      <c r="BL134" s="16" t="s">
        <v>125</v>
      </c>
      <c r="BM134" s="138" t="s">
        <v>191</v>
      </c>
    </row>
    <row r="135" spans="2:65" s="1" customFormat="1" ht="16.5" customHeight="1">
      <c r="B135" s="126"/>
      <c r="C135" s="127" t="s">
        <v>363</v>
      </c>
      <c r="D135" s="127" t="s">
        <v>120</v>
      </c>
      <c r="E135" s="128" t="s">
        <v>663</v>
      </c>
      <c r="F135" s="129" t="s">
        <v>664</v>
      </c>
      <c r="G135" s="130" t="s">
        <v>638</v>
      </c>
      <c r="H135" s="131">
        <v>1</v>
      </c>
      <c r="I135" s="132"/>
      <c r="J135" s="133">
        <f t="shared" si="0"/>
        <v>0</v>
      </c>
      <c r="K135" s="129" t="s">
        <v>1</v>
      </c>
      <c r="L135" s="31"/>
      <c r="M135" s="134" t="s">
        <v>1</v>
      </c>
      <c r="N135" s="135" t="s">
        <v>38</v>
      </c>
      <c r="P135" s="136">
        <f t="shared" si="1"/>
        <v>0</v>
      </c>
      <c r="Q135" s="136">
        <v>0</v>
      </c>
      <c r="R135" s="136">
        <f t="shared" si="2"/>
        <v>0</v>
      </c>
      <c r="S135" s="136">
        <v>0</v>
      </c>
      <c r="T135" s="137">
        <f t="shared" si="3"/>
        <v>0</v>
      </c>
      <c r="AR135" s="138" t="s">
        <v>125</v>
      </c>
      <c r="AT135" s="138" t="s">
        <v>120</v>
      </c>
      <c r="AU135" s="138" t="s">
        <v>77</v>
      </c>
      <c r="AY135" s="16" t="s">
        <v>119</v>
      </c>
      <c r="BE135" s="139">
        <f t="shared" si="4"/>
        <v>0</v>
      </c>
      <c r="BF135" s="139">
        <f t="shared" si="5"/>
        <v>0</v>
      </c>
      <c r="BG135" s="139">
        <f t="shared" si="6"/>
        <v>0</v>
      </c>
      <c r="BH135" s="139">
        <f t="shared" si="7"/>
        <v>0</v>
      </c>
      <c r="BI135" s="139">
        <f t="shared" si="8"/>
        <v>0</v>
      </c>
      <c r="BJ135" s="16" t="s">
        <v>77</v>
      </c>
      <c r="BK135" s="139">
        <f t="shared" si="9"/>
        <v>0</v>
      </c>
      <c r="BL135" s="16" t="s">
        <v>125</v>
      </c>
      <c r="BM135" s="138" t="s">
        <v>194</v>
      </c>
    </row>
    <row r="136" spans="2:65" s="1" customFormat="1" ht="16.5" customHeight="1">
      <c r="B136" s="126"/>
      <c r="C136" s="127" t="s">
        <v>665</v>
      </c>
      <c r="D136" s="127" t="s">
        <v>120</v>
      </c>
      <c r="E136" s="128" t="s">
        <v>666</v>
      </c>
      <c r="F136" s="129" t="s">
        <v>667</v>
      </c>
      <c r="G136" s="130" t="s">
        <v>638</v>
      </c>
      <c r="H136" s="131">
        <v>1</v>
      </c>
      <c r="I136" s="132"/>
      <c r="J136" s="133">
        <f t="shared" si="0"/>
        <v>0</v>
      </c>
      <c r="K136" s="129" t="s">
        <v>1</v>
      </c>
      <c r="L136" s="31"/>
      <c r="M136" s="134" t="s">
        <v>1</v>
      </c>
      <c r="N136" s="135" t="s">
        <v>38</v>
      </c>
      <c r="P136" s="136">
        <f t="shared" si="1"/>
        <v>0</v>
      </c>
      <c r="Q136" s="136">
        <v>0</v>
      </c>
      <c r="R136" s="136">
        <f t="shared" si="2"/>
        <v>0</v>
      </c>
      <c r="S136" s="136">
        <v>0</v>
      </c>
      <c r="T136" s="137">
        <f t="shared" si="3"/>
        <v>0</v>
      </c>
      <c r="AR136" s="138" t="s">
        <v>125</v>
      </c>
      <c r="AT136" s="138" t="s">
        <v>120</v>
      </c>
      <c r="AU136" s="138" t="s">
        <v>77</v>
      </c>
      <c r="AY136" s="16" t="s">
        <v>119</v>
      </c>
      <c r="BE136" s="139">
        <f t="shared" si="4"/>
        <v>0</v>
      </c>
      <c r="BF136" s="139">
        <f t="shared" si="5"/>
        <v>0</v>
      </c>
      <c r="BG136" s="139">
        <f t="shared" si="6"/>
        <v>0</v>
      </c>
      <c r="BH136" s="139">
        <f t="shared" si="7"/>
        <v>0</v>
      </c>
      <c r="BI136" s="139">
        <f t="shared" si="8"/>
        <v>0</v>
      </c>
      <c r="BJ136" s="16" t="s">
        <v>77</v>
      </c>
      <c r="BK136" s="139">
        <f t="shared" si="9"/>
        <v>0</v>
      </c>
      <c r="BL136" s="16" t="s">
        <v>125</v>
      </c>
      <c r="BM136" s="138" t="s">
        <v>198</v>
      </c>
    </row>
    <row r="137" spans="2:65" s="1" customFormat="1" ht="49.9" customHeight="1">
      <c r="B137" s="31"/>
      <c r="E137" s="119" t="s">
        <v>521</v>
      </c>
      <c r="F137" s="119" t="s">
        <v>522</v>
      </c>
      <c r="J137" s="108">
        <f t="shared" ref="J137:J144" si="10">BK137</f>
        <v>0</v>
      </c>
      <c r="L137" s="31"/>
      <c r="M137" s="143"/>
      <c r="T137" s="55"/>
      <c r="AT137" s="16" t="s">
        <v>72</v>
      </c>
      <c r="AU137" s="16" t="s">
        <v>73</v>
      </c>
      <c r="AY137" s="16" t="s">
        <v>523</v>
      </c>
      <c r="BK137" s="139">
        <f>SUM(BK138:BK144)</f>
        <v>0</v>
      </c>
    </row>
    <row r="138" spans="2:65" s="1" customFormat="1" ht="16.350000000000001" customHeight="1">
      <c r="B138" s="31"/>
      <c r="C138" s="176" t="s">
        <v>1</v>
      </c>
      <c r="D138" s="176" t="s">
        <v>120</v>
      </c>
      <c r="E138" s="177" t="s">
        <v>1</v>
      </c>
      <c r="F138" s="178" t="s">
        <v>1</v>
      </c>
      <c r="G138" s="179" t="s">
        <v>1</v>
      </c>
      <c r="H138" s="180"/>
      <c r="I138" s="181"/>
      <c r="J138" s="182">
        <f t="shared" si="10"/>
        <v>0</v>
      </c>
      <c r="K138" s="183"/>
      <c r="L138" s="31"/>
      <c r="M138" s="184" t="s">
        <v>1</v>
      </c>
      <c r="N138" s="185" t="s">
        <v>38</v>
      </c>
      <c r="T138" s="55"/>
      <c r="AT138" s="16" t="s">
        <v>523</v>
      </c>
      <c r="AU138" s="16" t="s">
        <v>77</v>
      </c>
      <c r="AY138" s="16" t="s">
        <v>523</v>
      </c>
      <c r="BE138" s="139">
        <f t="shared" ref="BE138:BE144" si="11">IF(N138="základní",J138,0)</f>
        <v>0</v>
      </c>
      <c r="BF138" s="139">
        <f t="shared" ref="BF138:BF144" si="12">IF(N138="snížená",J138,0)</f>
        <v>0</v>
      </c>
      <c r="BG138" s="139">
        <f t="shared" ref="BG138:BG144" si="13">IF(N138="zákl. přenesená",J138,0)</f>
        <v>0</v>
      </c>
      <c r="BH138" s="139">
        <f t="shared" ref="BH138:BH144" si="14">IF(N138="sníž. přenesená",J138,0)</f>
        <v>0</v>
      </c>
      <c r="BI138" s="139">
        <f t="shared" ref="BI138:BI144" si="15">IF(N138="nulová",J138,0)</f>
        <v>0</v>
      </c>
      <c r="BJ138" s="16" t="s">
        <v>77</v>
      </c>
      <c r="BK138" s="139">
        <f t="shared" ref="BK138:BK144" si="16">I138*H138</f>
        <v>0</v>
      </c>
    </row>
    <row r="139" spans="2:65" s="1" customFormat="1" ht="16.350000000000001" customHeight="1">
      <c r="B139" s="31"/>
      <c r="C139" s="176" t="s">
        <v>1</v>
      </c>
      <c r="D139" s="176" t="s">
        <v>120</v>
      </c>
      <c r="E139" s="177" t="s">
        <v>1</v>
      </c>
      <c r="F139" s="178" t="s">
        <v>1</v>
      </c>
      <c r="G139" s="179" t="s">
        <v>1</v>
      </c>
      <c r="H139" s="180"/>
      <c r="I139" s="181"/>
      <c r="J139" s="182">
        <f t="shared" si="10"/>
        <v>0</v>
      </c>
      <c r="K139" s="183"/>
      <c r="L139" s="31"/>
      <c r="M139" s="184" t="s">
        <v>1</v>
      </c>
      <c r="N139" s="185" t="s">
        <v>38</v>
      </c>
      <c r="T139" s="55"/>
      <c r="AT139" s="16" t="s">
        <v>523</v>
      </c>
      <c r="AU139" s="16" t="s">
        <v>77</v>
      </c>
      <c r="AY139" s="16" t="s">
        <v>523</v>
      </c>
      <c r="BE139" s="139">
        <f t="shared" si="11"/>
        <v>0</v>
      </c>
      <c r="BF139" s="139">
        <f t="shared" si="12"/>
        <v>0</v>
      </c>
      <c r="BG139" s="139">
        <f t="shared" si="13"/>
        <v>0</v>
      </c>
      <c r="BH139" s="139">
        <f t="shared" si="14"/>
        <v>0</v>
      </c>
      <c r="BI139" s="139">
        <f t="shared" si="15"/>
        <v>0</v>
      </c>
      <c r="BJ139" s="16" t="s">
        <v>77</v>
      </c>
      <c r="BK139" s="139">
        <f t="shared" si="16"/>
        <v>0</v>
      </c>
    </row>
    <row r="140" spans="2:65" s="1" customFormat="1" ht="16.350000000000001" customHeight="1">
      <c r="B140" s="31"/>
      <c r="C140" s="176" t="s">
        <v>1</v>
      </c>
      <c r="D140" s="176" t="s">
        <v>120</v>
      </c>
      <c r="E140" s="177" t="s">
        <v>1</v>
      </c>
      <c r="F140" s="178" t="s">
        <v>1</v>
      </c>
      <c r="G140" s="179" t="s">
        <v>1</v>
      </c>
      <c r="H140" s="180"/>
      <c r="I140" s="181"/>
      <c r="J140" s="182">
        <f t="shared" si="10"/>
        <v>0</v>
      </c>
      <c r="K140" s="183"/>
      <c r="L140" s="31"/>
      <c r="M140" s="184" t="s">
        <v>1</v>
      </c>
      <c r="N140" s="185" t="s">
        <v>38</v>
      </c>
      <c r="T140" s="55"/>
      <c r="AT140" s="16" t="s">
        <v>523</v>
      </c>
      <c r="AU140" s="16" t="s">
        <v>77</v>
      </c>
      <c r="AY140" s="16" t="s">
        <v>523</v>
      </c>
      <c r="BE140" s="139">
        <f t="shared" si="11"/>
        <v>0</v>
      </c>
      <c r="BF140" s="139">
        <f t="shared" si="12"/>
        <v>0</v>
      </c>
      <c r="BG140" s="139">
        <f t="shared" si="13"/>
        <v>0</v>
      </c>
      <c r="BH140" s="139">
        <f t="shared" si="14"/>
        <v>0</v>
      </c>
      <c r="BI140" s="139">
        <f t="shared" si="15"/>
        <v>0</v>
      </c>
      <c r="BJ140" s="16" t="s">
        <v>77</v>
      </c>
      <c r="BK140" s="139">
        <f t="shared" si="16"/>
        <v>0</v>
      </c>
    </row>
    <row r="141" spans="2:65" s="1" customFormat="1" ht="16.350000000000001" customHeight="1">
      <c r="B141" s="31"/>
      <c r="C141" s="176" t="s">
        <v>1</v>
      </c>
      <c r="D141" s="176" t="s">
        <v>120</v>
      </c>
      <c r="E141" s="177" t="s">
        <v>1</v>
      </c>
      <c r="F141" s="178" t="s">
        <v>1</v>
      </c>
      <c r="G141" s="179" t="s">
        <v>1</v>
      </c>
      <c r="H141" s="180"/>
      <c r="I141" s="181"/>
      <c r="J141" s="182">
        <f t="shared" si="10"/>
        <v>0</v>
      </c>
      <c r="K141" s="183"/>
      <c r="L141" s="31"/>
      <c r="M141" s="184" t="s">
        <v>1</v>
      </c>
      <c r="N141" s="185" t="s">
        <v>38</v>
      </c>
      <c r="T141" s="55"/>
      <c r="AT141" s="16" t="s">
        <v>523</v>
      </c>
      <c r="AU141" s="16" t="s">
        <v>77</v>
      </c>
      <c r="AY141" s="16" t="s">
        <v>523</v>
      </c>
      <c r="BE141" s="139">
        <f t="shared" si="11"/>
        <v>0</v>
      </c>
      <c r="BF141" s="139">
        <f t="shared" si="12"/>
        <v>0</v>
      </c>
      <c r="BG141" s="139">
        <f t="shared" si="13"/>
        <v>0</v>
      </c>
      <c r="BH141" s="139">
        <f t="shared" si="14"/>
        <v>0</v>
      </c>
      <c r="BI141" s="139">
        <f t="shared" si="15"/>
        <v>0</v>
      </c>
      <c r="BJ141" s="16" t="s">
        <v>77</v>
      </c>
      <c r="BK141" s="139">
        <f t="shared" si="16"/>
        <v>0</v>
      </c>
    </row>
    <row r="142" spans="2:65" s="1" customFormat="1" ht="16.350000000000001" customHeight="1">
      <c r="B142" s="31"/>
      <c r="C142" s="176" t="s">
        <v>1</v>
      </c>
      <c r="D142" s="176" t="s">
        <v>120</v>
      </c>
      <c r="E142" s="177" t="s">
        <v>1</v>
      </c>
      <c r="F142" s="178" t="s">
        <v>1</v>
      </c>
      <c r="G142" s="179" t="s">
        <v>1</v>
      </c>
      <c r="H142" s="180"/>
      <c r="I142" s="181"/>
      <c r="J142" s="182">
        <f t="shared" si="10"/>
        <v>0</v>
      </c>
      <c r="K142" s="183"/>
      <c r="L142" s="31"/>
      <c r="M142" s="184" t="s">
        <v>1</v>
      </c>
      <c r="N142" s="185" t="s">
        <v>38</v>
      </c>
      <c r="T142" s="55"/>
      <c r="AT142" s="16" t="s">
        <v>523</v>
      </c>
      <c r="AU142" s="16" t="s">
        <v>77</v>
      </c>
      <c r="AY142" s="16" t="s">
        <v>523</v>
      </c>
      <c r="BE142" s="139">
        <f t="shared" si="11"/>
        <v>0</v>
      </c>
      <c r="BF142" s="139">
        <f t="shared" si="12"/>
        <v>0</v>
      </c>
      <c r="BG142" s="139">
        <f t="shared" si="13"/>
        <v>0</v>
      </c>
      <c r="BH142" s="139">
        <f t="shared" si="14"/>
        <v>0</v>
      </c>
      <c r="BI142" s="139">
        <f t="shared" si="15"/>
        <v>0</v>
      </c>
      <c r="BJ142" s="16" t="s">
        <v>77</v>
      </c>
      <c r="BK142" s="139">
        <f t="shared" si="16"/>
        <v>0</v>
      </c>
    </row>
    <row r="143" spans="2:65" s="1" customFormat="1" ht="16.350000000000001" customHeight="1">
      <c r="B143" s="31"/>
      <c r="C143" s="176" t="s">
        <v>1</v>
      </c>
      <c r="D143" s="176" t="s">
        <v>120</v>
      </c>
      <c r="E143" s="177" t="s">
        <v>1</v>
      </c>
      <c r="F143" s="178" t="s">
        <v>1</v>
      </c>
      <c r="G143" s="179" t="s">
        <v>1</v>
      </c>
      <c r="H143" s="180"/>
      <c r="I143" s="181"/>
      <c r="J143" s="182">
        <f t="shared" si="10"/>
        <v>0</v>
      </c>
      <c r="K143" s="183"/>
      <c r="L143" s="31"/>
      <c r="M143" s="184" t="s">
        <v>1</v>
      </c>
      <c r="N143" s="185" t="s">
        <v>38</v>
      </c>
      <c r="T143" s="55"/>
      <c r="AT143" s="16" t="s">
        <v>523</v>
      </c>
      <c r="AU143" s="16" t="s">
        <v>77</v>
      </c>
      <c r="AY143" s="16" t="s">
        <v>523</v>
      </c>
      <c r="BE143" s="139">
        <f t="shared" si="11"/>
        <v>0</v>
      </c>
      <c r="BF143" s="139">
        <f t="shared" si="12"/>
        <v>0</v>
      </c>
      <c r="BG143" s="139">
        <f t="shared" si="13"/>
        <v>0</v>
      </c>
      <c r="BH143" s="139">
        <f t="shared" si="14"/>
        <v>0</v>
      </c>
      <c r="BI143" s="139">
        <f t="shared" si="15"/>
        <v>0</v>
      </c>
      <c r="BJ143" s="16" t="s">
        <v>77</v>
      </c>
      <c r="BK143" s="139">
        <f t="shared" si="16"/>
        <v>0</v>
      </c>
    </row>
    <row r="144" spans="2:65" s="1" customFormat="1" ht="16.350000000000001" customHeight="1">
      <c r="B144" s="31"/>
      <c r="C144" s="176" t="s">
        <v>1</v>
      </c>
      <c r="D144" s="176" t="s">
        <v>120</v>
      </c>
      <c r="E144" s="177" t="s">
        <v>1</v>
      </c>
      <c r="F144" s="178" t="s">
        <v>1</v>
      </c>
      <c r="G144" s="179" t="s">
        <v>1</v>
      </c>
      <c r="H144" s="180"/>
      <c r="I144" s="181"/>
      <c r="J144" s="182">
        <f t="shared" si="10"/>
        <v>0</v>
      </c>
      <c r="K144" s="183"/>
      <c r="L144" s="31"/>
      <c r="M144" s="184" t="s">
        <v>1</v>
      </c>
      <c r="N144" s="185" t="s">
        <v>38</v>
      </c>
      <c r="O144" s="186"/>
      <c r="P144" s="186"/>
      <c r="Q144" s="186"/>
      <c r="R144" s="186"/>
      <c r="S144" s="186"/>
      <c r="T144" s="187"/>
      <c r="AT144" s="16" t="s">
        <v>523</v>
      </c>
      <c r="AU144" s="16" t="s">
        <v>77</v>
      </c>
      <c r="AY144" s="16" t="s">
        <v>523</v>
      </c>
      <c r="BE144" s="139">
        <f t="shared" si="11"/>
        <v>0</v>
      </c>
      <c r="BF144" s="139">
        <f t="shared" si="12"/>
        <v>0</v>
      </c>
      <c r="BG144" s="139">
        <f t="shared" si="13"/>
        <v>0</v>
      </c>
      <c r="BH144" s="139">
        <f t="shared" si="14"/>
        <v>0</v>
      </c>
      <c r="BI144" s="139">
        <f t="shared" si="15"/>
        <v>0</v>
      </c>
      <c r="BJ144" s="16" t="s">
        <v>77</v>
      </c>
      <c r="BK144" s="139">
        <f t="shared" si="16"/>
        <v>0</v>
      </c>
    </row>
    <row r="145" spans="2:12" s="1" customFormat="1" ht="6.95" customHeight="1">
      <c r="B145" s="43"/>
      <c r="C145" s="44"/>
      <c r="D145" s="44"/>
      <c r="E145" s="44"/>
      <c r="F145" s="44"/>
      <c r="G145" s="44"/>
      <c r="H145" s="44"/>
      <c r="I145" s="44"/>
      <c r="J145" s="44"/>
      <c r="K145" s="44"/>
      <c r="L145" s="31"/>
    </row>
  </sheetData>
  <autoFilter ref="C119:K144" xr:uid="{00000000-0009-0000-0000-000003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y jsou hodnoty K, M." sqref="D138:D145" xr:uid="{00000000-0002-0000-0300-000000000000}">
      <formula1>"K, M"</formula1>
    </dataValidation>
    <dataValidation type="list" allowBlank="1" showInputMessage="1" showErrorMessage="1" error="Povoleny jsou hodnoty základní, snížená, zákl. přenesená, sníž. přenesená, nulová." sqref="N138:N145" xr:uid="{00000000-0002-0000-0300-000001000000}">
      <formula1>"základní, snížená, zákl. přenesená, sníž. přenesená,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1 - Zpřístupnění krovu - ...</vt:lpstr>
      <vt:lpstr>2 - Zpřístupnění krovu kr...</vt:lpstr>
      <vt:lpstr>3 - VON</vt:lpstr>
      <vt:lpstr>'1 - Zpřístupnění krovu - ...'!Názvy_tisku</vt:lpstr>
      <vt:lpstr>'2 - Zpřístupnění krovu kr...'!Názvy_tisku</vt:lpstr>
      <vt:lpstr>'3 - VON'!Názvy_tisku</vt:lpstr>
      <vt:lpstr>'Rekapitulace stavby'!Názvy_tisku</vt:lpstr>
      <vt:lpstr>'1 - Zpřístupnění krovu - ...'!Oblast_tisku</vt:lpstr>
      <vt:lpstr>'2 - Zpřístupnění krovu kr...'!Oblast_tisku</vt:lpstr>
      <vt:lpstr>'3 - VON'!Oblast_tisku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Dosedělová Iveta</dc:creator>
  <cp:lastModifiedBy>Uzivatel</cp:lastModifiedBy>
  <dcterms:created xsi:type="dcterms:W3CDTF">2023-11-29T07:57:07Z</dcterms:created>
  <dcterms:modified xsi:type="dcterms:W3CDTF">2025-09-05T08:16:09Z</dcterms:modified>
</cp:coreProperties>
</file>